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ettings" sheetId="2" state="visible" r:id="rId2"/>
    <sheet name="Payroll" sheetId="3" state="visible" r:id="rId3"/>
    <sheet name="Cash this month" sheetId="4" state="visible" r:id="rId4"/>
    <sheet name="Payslip" sheetId="5" state="visible" r:id="rId5"/>
    <sheet name="Bank file" sheetId="6" state="visible" r:id="rId6"/>
    <sheet name="Pension schedul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&quot;₦&quot;#,##0"/>
    <numFmt numFmtId="166" formatCode="&quot;₦&quot;#,##0.00"/>
  </numFmts>
  <fonts count="7">
    <font>
      <name val="Calibri"/>
      <family val="2"/>
      <color theme="1"/>
      <sz val="11"/>
      <scheme val="minor"/>
    </font>
    <font>
      <name val="Calibri"/>
      <b val="1"/>
      <color rgb="00191C18"/>
      <sz val="16"/>
    </font>
    <font>
      <name val="Calibri"/>
      <color rgb="006B6E63"/>
      <sz val="10"/>
    </font>
    <font>
      <name val="Calibri"/>
      <b val="1"/>
      <color rgb="00191C18"/>
      <sz val="11"/>
    </font>
    <font>
      <b val="1"/>
    </font>
    <font>
      <color rgb="00FFFFFF"/>
    </font>
    <font>
      <b val="1"/>
      <sz val="13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F2F4ED"/>
      </patternFill>
    </fill>
    <fill>
      <patternFill patternType="solid">
        <fgColor rgb="00DDE3CF"/>
      </patternFill>
    </fill>
    <fill>
      <patternFill patternType="solid">
        <fgColor rgb="00A6EB00"/>
      </patternFill>
    </fill>
    <fill>
      <patternFill patternType="solid">
        <fgColor rgb="00F6FCDE"/>
      </patternFill>
    </fill>
  </fills>
  <borders count="6">
    <border>
      <left/>
      <right/>
      <top/>
      <bottom/>
      <diagonal/>
    </border>
    <border>
      <left style="thin">
        <color rgb="00E4E6DC"/>
      </left>
      <right style="thin">
        <color rgb="00E4E6DC"/>
      </right>
      <top style="thin">
        <color rgb="00E4E6DC"/>
      </top>
      <bottom style="thin">
        <color rgb="00E4E6DC"/>
      </bottom>
    </border>
    <border>
      <left/>
      <right/>
      <top style="thin">
        <color rgb="00E4E6DC"/>
      </top>
      <bottom/>
      <diagonal/>
    </border>
    <border>
      <left/>
      <right style="thin">
        <color rgb="00E4E6DC"/>
      </right>
      <top style="thin">
        <color rgb="00E4E6DC"/>
      </top>
      <bottom/>
      <diagonal/>
    </border>
    <border>
      <left/>
      <right/>
      <top style="thin">
        <color rgb="00E4E6DC"/>
      </top>
      <bottom style="thin">
        <color rgb="00E4E6DC"/>
      </bottom>
      <diagonal/>
    </border>
    <border>
      <left/>
      <right style="thin">
        <color rgb="00E4E6DC"/>
      </right>
      <top style="thin">
        <color rgb="00E4E6DC"/>
      </top>
      <bottom style="thin">
        <color rgb="00E4E6DC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9" fontId="0" fillId="2" borderId="1" pivotButton="0" quotePrefix="0" xfId="0"/>
    <xf numFmtId="9" fontId="0" fillId="3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3" fillId="4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center" wrapText="1"/>
    </xf>
    <xf numFmtId="0" fontId="0" fillId="3" borderId="1" pivotButton="0" quotePrefix="0" xfId="0"/>
    <xf numFmtId="166" fontId="0" fillId="2" borderId="1" pivotButton="0" quotePrefix="0" xfId="0"/>
    <xf numFmtId="49" fontId="0" fillId="2" borderId="1" pivotButton="0" quotePrefix="0" xfId="0"/>
    <xf numFmtId="166" fontId="0" fillId="3" borderId="1" pivotButton="0" quotePrefix="0" xfId="0"/>
    <xf numFmtId="0" fontId="3" fillId="5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0" fillId="0" borderId="1" applyAlignment="1" pivotButton="0" quotePrefix="0" xfId="0">
      <alignment vertical="top" wrapText="1"/>
    </xf>
    <xf numFmtId="166" fontId="3" fillId="0" borderId="0" pivotButton="0" quotePrefix="0" xfId="0"/>
    <xf numFmtId="166" fontId="0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0" pivotButton="0" quotePrefix="0" xfId="0"/>
    <xf numFmtId="0" fontId="3" fillId="5" borderId="0" pivotButton="0" quotePrefix="0" xfId="0"/>
    <xf numFmtId="0" fontId="0" fillId="5" borderId="0" pivotButton="0" quotePrefix="0" xfId="0"/>
    <xf numFmtId="0" fontId="6" fillId="0" borderId="0" pivotButton="0" quotePrefix="0" xfId="0"/>
    <xf numFmtId="166" fontId="6" fillId="6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payroll template for Nigeria (2026)</t>
        </is>
      </c>
    </row>
    <row r="3">
      <c r="B3" s="2" t="inlineStr">
        <is>
          <t>By WadataHR · wadatahr.com/templates/payroll-template · Version 1, 20 October 2026</t>
        </is>
      </c>
    </row>
    <row r="4">
      <c r="B4" s="3" t="inlineStr"/>
    </row>
    <row r="5">
      <c r="B5" s="4" t="inlineStr">
        <is>
          <t>What it does</t>
        </is>
      </c>
    </row>
    <row r="6">
      <c r="B6" s="3" t="inlineStr">
        <is>
          <t>Works out each person's PAYE under the Nigeria Tax Act 2025, pension (8% employee, 10% employer), optional NHF (2.5% of basic) and NSITF (1%), then gives you net pay, a payslip, a bank transfer list, a pension schedule and the month's "cash you'll need".</t>
        </is>
      </c>
    </row>
    <row r="7">
      <c r="B7" s="3" t="inlineStr"/>
    </row>
    <row r="8">
      <c r="B8" s="4" t="inlineStr">
        <is>
          <t>How to use it</t>
        </is>
      </c>
    </row>
    <row r="9">
      <c r="B9" s="3" t="inlineStr">
        <is>
          <t>1. Settings: add your company name and the payroll month. Change the basic/housing/transport split if yours isn't 50/30/20.</t>
        </is>
      </c>
    </row>
    <row r="10">
      <c r="B10" s="3" t="inlineStr">
        <is>
          <t>2. Payroll: one row per person. Fill in only the yellow cells. Grey cells work themselves out. Delete the 4 sample rows first.</t>
        </is>
      </c>
    </row>
    <row r="11">
      <c r="B11" s="3" t="inlineStr">
        <is>
          <t>3. Cash this month: what to pay out this month, to whom, and by when. PAYE is split by each person's state of residence.</t>
        </is>
      </c>
    </row>
    <row r="12">
      <c r="B12" s="3" t="inlineStr">
        <is>
          <t>4. Payslip: choose a name from the drop-down to see and print their payslip.</t>
        </is>
      </c>
    </row>
    <row r="13">
      <c r="B13" s="3" t="inlineStr">
        <is>
          <t>5. Bank file and Pension schedule: copy these into your bank's bulk transfer and your PFA submissions.</t>
        </is>
      </c>
    </row>
    <row r="14">
      <c r="B14" s="3" t="inlineStr">
        <is>
          <t>6. Save a copy for each month (File &gt; Save as, e.g. "Payroll November 2026").</t>
        </is>
      </c>
    </row>
    <row r="15">
      <c r="B15" s="3" t="inlineStr"/>
    </row>
    <row r="16">
      <c r="B16" s="4" t="inlineStr">
        <is>
          <t>The rules it uses</t>
        </is>
      </c>
    </row>
    <row r="17">
      <c r="B17" s="3" t="inlineStr">
        <is>
          <t>PAYE: the first ₦800,000 a year at 0%, then 15%, 18%, 21%, 23% and 25% (band edges ₦3m, ₦12m, ₦25m, ₦50m). No CRA. Rent relief: 20% of annual rent, up to ₦500,000. Staff earning ₦70,000 a month or less pay no PAYE.</t>
        </is>
      </c>
    </row>
    <row r="18">
      <c r="B18" s="3" t="inlineStr">
        <is>
          <t>Pension: on basic + housing + transport. Required from 3 staff. NHF: optional for private-sector staff, and only from staff earning the minimum wage. NSITF: 1% of gross pay, paid by you.</t>
        </is>
      </c>
    </row>
    <row r="19">
      <c r="B19" s="3" t="inlineStr">
        <is>
          <t>These match WadataHR's take-home pay calculator and payroll engine for a steady monthly salary (checked 20 October 2026).</t>
        </is>
      </c>
    </row>
    <row r="20">
      <c r="B20" s="3" t="inlineStr"/>
    </row>
    <row r="21">
      <c r="B21" s="4" t="inlineStr">
        <is>
          <t>What it doesn't cover</t>
        </is>
      </c>
    </row>
    <row r="22">
      <c r="B22" s="3" t="inlineStr">
        <is>
          <t>Bonus months, staff who join or leave part way through a month, and pay that changes during the year: the right PAYE method for these is still being confirmed with our accountant. The template treats every month as a normal month. See wadatahr.com/guides/13th-month-salary.</t>
        </is>
      </c>
    </row>
    <row r="23">
      <c r="B23" s="3" t="inlineStr">
        <is>
          <t>It doesn't file or pay anything for you, and it keeps no history of who changed what. Keep a copy for each month.</t>
        </is>
      </c>
    </row>
    <row r="24">
      <c r="B24" s="3" t="inlineStr"/>
    </row>
    <row r="25">
      <c r="B25" s="4" t="inlineStr">
        <is>
          <t>Before you rely on it</t>
        </is>
      </c>
    </row>
    <row r="26">
      <c r="B26" s="3" t="inlineStr">
        <is>
          <t>This is a free tool to help you check your payroll, not tax or legal advice. Check unusual cases with your adviser. If you spot an error, email hello@wadatahr.com and we'll fix it.</t>
        </is>
      </c>
    </row>
    <row r="27">
      <c r="B27" s="3" t="inlineStr"/>
    </row>
    <row r="28">
      <c r="B28" s="4" t="inlineStr">
        <is>
          <t>Want this done for you every month? WadataHR runs payroll free for up to 5 staff, with payslips, schedules and reminders: wadatahr.com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6" customWidth="1" min="4" max="4"/>
    <col width="50" customWidth="1" min="5" max="5"/>
  </cols>
  <sheetData>
    <row r="1">
      <c r="A1" s="5" t="inlineStr">
        <is>
          <t>Settings</t>
        </is>
      </c>
    </row>
    <row r="2">
      <c r="A2" s="6" t="inlineStr">
        <is>
          <t>Yellow cells are yours to change. Leave the tax rules alone unless the law changes.</t>
        </is>
      </c>
    </row>
    <row r="4">
      <c r="A4" s="7" t="inlineStr">
        <is>
          <t>Company name</t>
        </is>
      </c>
      <c r="B4" s="8" t="inlineStr">
        <is>
          <t>Your company Ltd</t>
        </is>
      </c>
    </row>
    <row r="5">
      <c r="A5" s="7" t="inlineStr">
        <is>
          <t>Payroll month</t>
        </is>
      </c>
      <c r="B5" s="8" t="inlineStr">
        <is>
          <t>November 2026</t>
        </is>
      </c>
    </row>
    <row r="6">
      <c r="A6" s="7" t="inlineStr">
        <is>
          <t>Payday</t>
        </is>
      </c>
      <c r="B6" s="8" t="inlineStr">
        <is>
          <t>25 November 2026</t>
        </is>
      </c>
    </row>
    <row r="8">
      <c r="A8" s="9" t="inlineStr">
        <is>
          <t>Pay split (must add up to 100%)</t>
        </is>
      </c>
    </row>
    <row r="9">
      <c r="A9" s="7" t="inlineStr">
        <is>
          <t>Basic</t>
        </is>
      </c>
      <c r="B9" s="10" t="n">
        <v>0.5</v>
      </c>
    </row>
    <row r="10">
      <c r="A10" s="7" t="inlineStr">
        <is>
          <t>Housing</t>
        </is>
      </c>
      <c r="B10" s="10" t="n">
        <v>0.3</v>
      </c>
    </row>
    <row r="11">
      <c r="A11" s="7" t="inlineStr">
        <is>
          <t>Transport</t>
        </is>
      </c>
      <c r="B11" s="10" t="n">
        <v>0.2</v>
      </c>
    </row>
    <row r="12">
      <c r="A12" s="7" t="inlineStr">
        <is>
          <t>Total</t>
        </is>
      </c>
      <c r="B12" s="11">
        <f>B9+B10+B11</f>
        <v/>
      </c>
      <c r="E12" s="6" t="inlineStr">
        <is>
          <t>Should read 100%</t>
        </is>
      </c>
    </row>
    <row r="14">
      <c r="A14" s="9" t="inlineStr">
        <is>
          <t>Rates</t>
        </is>
      </c>
    </row>
    <row r="15">
      <c r="A15" s="7" t="inlineStr">
        <is>
          <t>Employee pension</t>
        </is>
      </c>
      <c r="B15" s="10" t="n">
        <v>0.08</v>
      </c>
      <c r="E15" s="6" t="inlineStr">
        <is>
          <t>Of basic + housing + transport (Pension Reform Act 2014)</t>
        </is>
      </c>
    </row>
    <row r="16">
      <c r="A16" s="7" t="inlineStr">
        <is>
          <t>Employer pension</t>
        </is>
      </c>
      <c r="B16" s="10" t="n">
        <v>0.1</v>
      </c>
      <c r="E16" s="6" t="inlineStr">
        <is>
          <t>Of basic + housing + transport</t>
        </is>
      </c>
    </row>
    <row r="17">
      <c r="A17" s="7" t="inlineStr">
        <is>
          <t>NHF</t>
        </is>
      </c>
      <c r="B17" s="12" t="n">
        <v>0.025</v>
      </c>
      <c r="E17" s="6" t="inlineStr">
        <is>
          <t>Of basic, if the employee opts in</t>
        </is>
      </c>
    </row>
    <row r="18">
      <c r="A18" s="7" t="inlineStr">
        <is>
          <t>NSITF</t>
        </is>
      </c>
      <c r="B18" s="10" t="n">
        <v>0.01</v>
      </c>
      <c r="E18" s="6" t="inlineStr">
        <is>
          <t>Of gross pay, paid by you</t>
        </is>
      </c>
    </row>
    <row r="19">
      <c r="A19" s="7" t="inlineStr">
        <is>
          <t>Minimum wage (monthly)</t>
        </is>
      </c>
      <c r="B19" s="13" t="n">
        <v>70000</v>
      </c>
      <c r="E19" s="6" t="inlineStr">
        <is>
          <t>At or below this, no PAYE; NHF only from this</t>
        </is>
      </c>
    </row>
    <row r="20">
      <c r="A20" s="7" t="inlineStr">
        <is>
          <t>Rent relief rate</t>
        </is>
      </c>
      <c r="B20" s="10" t="n">
        <v>0.2</v>
      </c>
      <c r="E20" s="6" t="inlineStr">
        <is>
          <t>Of annual rent paid</t>
        </is>
      </c>
    </row>
    <row r="21">
      <c r="A21" s="7" t="inlineStr">
        <is>
          <t>Rent relief cap (yearly)</t>
        </is>
      </c>
      <c r="B21" s="13" t="n">
        <v>500000</v>
      </c>
    </row>
    <row r="23">
      <c r="A23" s="9" t="inlineStr">
        <is>
          <t>PAYE bands (Nigeria Tax Act 2025, yearly)</t>
        </is>
      </c>
    </row>
    <row r="24">
      <c r="A24" s="7" t="inlineStr">
        <is>
          <t>Chargeable income over</t>
        </is>
      </c>
      <c r="B24" s="7" t="inlineStr">
        <is>
          <t>Rate</t>
        </is>
      </c>
      <c r="C24" s="7" t="inlineStr">
        <is>
          <t>Step (worked out)</t>
        </is>
      </c>
      <c r="D24" s="7" t="n"/>
    </row>
    <row r="25">
      <c r="A25" s="13" t="n">
        <v>0</v>
      </c>
      <c r="B25" s="10" t="n">
        <v>0</v>
      </c>
      <c r="C25" s="11">
        <f>B25</f>
        <v/>
      </c>
      <c r="E25" s="6" t="inlineStr">
        <is>
          <t>Each rate applies to the part of the year's chargeable income above its line.</t>
        </is>
      </c>
    </row>
    <row r="26">
      <c r="A26" s="13" t="n">
        <v>800000</v>
      </c>
      <c r="B26" s="10" t="n">
        <v>0.15</v>
      </c>
      <c r="C26" s="11">
        <f>B26-B25</f>
        <v/>
      </c>
    </row>
    <row r="27">
      <c r="A27" s="13" t="n">
        <v>3000000</v>
      </c>
      <c r="B27" s="10" t="n">
        <v>0.18</v>
      </c>
      <c r="C27" s="11">
        <f>B27-B26</f>
        <v/>
      </c>
    </row>
    <row r="28">
      <c r="A28" s="13" t="n">
        <v>12000000</v>
      </c>
      <c r="B28" s="10" t="n">
        <v>0.21</v>
      </c>
      <c r="C28" s="11">
        <f>B28-B27</f>
        <v/>
      </c>
    </row>
    <row r="29">
      <c r="A29" s="13" t="n">
        <v>25000000</v>
      </c>
      <c r="B29" s="10" t="n">
        <v>0.23</v>
      </c>
      <c r="C29" s="11">
        <f>B29-B28</f>
        <v/>
      </c>
    </row>
    <row r="30">
      <c r="A30" s="13" t="n">
        <v>50000000</v>
      </c>
      <c r="B30" s="10" t="n">
        <v>0.25</v>
      </c>
      <c r="C30" s="11">
        <f>B30-B29</f>
        <v/>
      </c>
    </row>
    <row r="32">
      <c r="A32" s="9" t="inlineStr">
        <is>
          <t>States (for the drop-down)</t>
        </is>
      </c>
    </row>
    <row r="33">
      <c r="A33" t="inlineStr">
        <is>
          <t>Abia</t>
        </is>
      </c>
    </row>
    <row r="34">
      <c r="A34" t="inlineStr">
        <is>
          <t>Adamawa</t>
        </is>
      </c>
    </row>
    <row r="35">
      <c r="A35" t="inlineStr">
        <is>
          <t>Akwa Ibom</t>
        </is>
      </c>
    </row>
    <row r="36">
      <c r="A36" t="inlineStr">
        <is>
          <t>Anambra</t>
        </is>
      </c>
    </row>
    <row r="37">
      <c r="A37" t="inlineStr">
        <is>
          <t>Bauchi</t>
        </is>
      </c>
    </row>
    <row r="38">
      <c r="A38" t="inlineStr">
        <is>
          <t>Bayelsa</t>
        </is>
      </c>
    </row>
    <row r="39">
      <c r="A39" t="inlineStr">
        <is>
          <t>Benue</t>
        </is>
      </c>
    </row>
    <row r="40">
      <c r="A40" t="inlineStr">
        <is>
          <t>Borno</t>
        </is>
      </c>
    </row>
    <row r="41">
      <c r="A41" t="inlineStr">
        <is>
          <t>Cross River</t>
        </is>
      </c>
    </row>
    <row r="42">
      <c r="A42" t="inlineStr">
        <is>
          <t>Delta</t>
        </is>
      </c>
    </row>
    <row r="43">
      <c r="A43" t="inlineStr">
        <is>
          <t>Ebonyi</t>
        </is>
      </c>
    </row>
    <row r="44">
      <c r="A44" t="inlineStr">
        <is>
          <t>Edo</t>
        </is>
      </c>
    </row>
    <row r="45">
      <c r="A45" t="inlineStr">
        <is>
          <t>Ekiti</t>
        </is>
      </c>
    </row>
    <row r="46">
      <c r="A46" t="inlineStr">
        <is>
          <t>Enugu</t>
        </is>
      </c>
    </row>
    <row r="47">
      <c r="A47" t="inlineStr">
        <is>
          <t>FCT Abuja</t>
        </is>
      </c>
    </row>
    <row r="48">
      <c r="A48" t="inlineStr">
        <is>
          <t>Gombe</t>
        </is>
      </c>
    </row>
    <row r="49">
      <c r="A49" t="inlineStr">
        <is>
          <t>Imo</t>
        </is>
      </c>
    </row>
    <row r="50">
      <c r="A50" t="inlineStr">
        <is>
          <t>Jigawa</t>
        </is>
      </c>
    </row>
    <row r="51">
      <c r="A51" t="inlineStr">
        <is>
          <t>Kaduna</t>
        </is>
      </c>
    </row>
    <row r="52">
      <c r="A52" t="inlineStr">
        <is>
          <t>Kano</t>
        </is>
      </c>
    </row>
    <row r="53">
      <c r="A53" t="inlineStr">
        <is>
          <t>Katsina</t>
        </is>
      </c>
    </row>
    <row r="54">
      <c r="A54" t="inlineStr">
        <is>
          <t>Kebbi</t>
        </is>
      </c>
    </row>
    <row r="55">
      <c r="A55" t="inlineStr">
        <is>
          <t>Kogi</t>
        </is>
      </c>
    </row>
    <row r="56">
      <c r="A56" t="inlineStr">
        <is>
          <t>Kwara</t>
        </is>
      </c>
    </row>
    <row r="57">
      <c r="A57" t="inlineStr">
        <is>
          <t>Lagos</t>
        </is>
      </c>
    </row>
    <row r="58">
      <c r="A58" t="inlineStr">
        <is>
          <t>Nasarawa</t>
        </is>
      </c>
    </row>
    <row r="59">
      <c r="A59" t="inlineStr">
        <is>
          <t>Niger</t>
        </is>
      </c>
    </row>
    <row r="60">
      <c r="A60" t="inlineStr">
        <is>
          <t>Ogun</t>
        </is>
      </c>
    </row>
    <row r="61">
      <c r="A61" t="inlineStr">
        <is>
          <t>Ondo</t>
        </is>
      </c>
    </row>
    <row r="62">
      <c r="A62" t="inlineStr">
        <is>
          <t>Osun</t>
        </is>
      </c>
    </row>
    <row r="63">
      <c r="A63" t="inlineStr">
        <is>
          <t>Oyo</t>
        </is>
      </c>
    </row>
    <row r="64">
      <c r="A64" t="inlineStr">
        <is>
          <t>Plateau</t>
        </is>
      </c>
    </row>
    <row r="65">
      <c r="A65" t="inlineStr">
        <is>
          <t>Rivers</t>
        </is>
      </c>
    </row>
    <row r="66">
      <c r="A66" t="inlineStr">
        <is>
          <t>Sokoto</t>
        </is>
      </c>
    </row>
    <row r="67">
      <c r="A67" t="inlineStr">
        <is>
          <t>Taraba</t>
        </is>
      </c>
    </row>
    <row r="68">
      <c r="A68" t="inlineStr">
        <is>
          <t>Yobe</t>
        </is>
      </c>
    </row>
    <row r="69">
      <c r="A69" t="inlineStr">
        <is>
          <t>Zamfara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5" customWidth="1" min="4" max="4"/>
    <col width="15" customWidth="1" min="5" max="5"/>
    <col width="11" customWidth="1" min="6" max="6"/>
    <col width="10" customWidth="1" min="7" max="7"/>
    <col width="14" customWidth="1" min="8" max="8"/>
    <col width="20" customWidth="1" min="9" max="9"/>
    <col width="14" customWidth="1" min="10" max="10"/>
    <col width="14" customWidth="1" min="11" max="11"/>
    <col width="16" customWidth="1" min="12" max="12"/>
    <col width="16" customWidth="1" min="13" max="13"/>
    <col width="13" customWidth="1" min="14" max="14"/>
    <col width="13" customWidth="1" min="15" max="15"/>
    <col width="13" customWidth="1" min="16" max="16"/>
    <col width="13" customWidth="1" min="17" max="17"/>
    <col width="11" customWidth="1" min="18" max="18"/>
    <col width="13" customWidth="1" min="19" max="19"/>
    <col width="14" customWidth="1" min="20" max="20"/>
    <col width="13" customWidth="1" min="21" max="21"/>
    <col width="14" customWidth="1" min="22" max="22"/>
    <col width="13" customWidth="1" min="23" max="23"/>
    <col width="11" customWidth="1" min="24" max="24"/>
    <col width="15" customWidth="1" min="25" max="25"/>
  </cols>
  <sheetData>
    <row r="1">
      <c r="A1" s="5" t="inlineStr">
        <is>
          <t>Payroll</t>
        </is>
      </c>
    </row>
    <row r="2">
      <c r="A2" s="6">
        <f>"Month: "&amp;Settings!B5&amp;"   ·   "&amp;Settings!B4</f>
        <v/>
      </c>
    </row>
    <row r="3">
      <c r="A3" s="6" t="inlineStr">
        <is>
          <t>Fill in the yellow columns, one row per person. Delete the sample rows. Grey columns work themselves out.</t>
        </is>
      </c>
    </row>
    <row r="5" ht="62" customHeight="1">
      <c r="A5" s="14" t="inlineStr">
        <is>
          <t>#</t>
        </is>
      </c>
      <c r="B5" s="15" t="inlineStr">
        <is>
          <t>Staff name</t>
        </is>
      </c>
      <c r="C5" s="15" t="inlineStr">
        <is>
          <t>Job title</t>
        </is>
      </c>
      <c r="D5" s="15" t="inlineStr">
        <is>
          <t>State of residence</t>
        </is>
      </c>
      <c r="E5" s="15" t="inlineStr">
        <is>
          <t>Monthly gross pay</t>
        </is>
      </c>
      <c r="F5" s="15" t="inlineStr">
        <is>
          <t>Pension? (Yes/No)</t>
        </is>
      </c>
      <c r="G5" s="15" t="inlineStr">
        <is>
          <t>NHF? (Yes/No)</t>
        </is>
      </c>
      <c r="H5" s="15" t="inlineStr">
        <is>
          <t>Annual rent paid</t>
        </is>
      </c>
      <c r="I5" s="15" t="inlineStr">
        <is>
          <t>Other reliefs a year (health insurance, mortgage interest, life assurance)</t>
        </is>
      </c>
      <c r="J5" s="15" t="inlineStr">
        <is>
          <t>Bank</t>
        </is>
      </c>
      <c r="K5" s="15" t="inlineStr">
        <is>
          <t>Account number</t>
        </is>
      </c>
      <c r="L5" s="15" t="inlineStr">
        <is>
          <t>PFA</t>
        </is>
      </c>
      <c r="M5" s="15" t="inlineStr">
        <is>
          <t>Pension PIN</t>
        </is>
      </c>
      <c r="N5" s="14" t="inlineStr">
        <is>
          <t>Basic</t>
        </is>
      </c>
      <c r="O5" s="14" t="inlineStr">
        <is>
          <t>Housing</t>
        </is>
      </c>
      <c r="P5" s="14" t="inlineStr">
        <is>
          <t>Transport</t>
        </is>
      </c>
      <c r="Q5" s="14" t="inlineStr">
        <is>
          <t>Pension (employee 8%)</t>
        </is>
      </c>
      <c r="R5" s="14" t="inlineStr">
        <is>
          <t>NHF (2.5%)</t>
        </is>
      </c>
      <c r="S5" s="14" t="inlineStr">
        <is>
          <t>Reliefs this month</t>
        </is>
      </c>
      <c r="T5" s="14" t="inlineStr">
        <is>
          <t>Taxable this month</t>
        </is>
      </c>
      <c r="U5" s="14" t="inlineStr">
        <is>
          <t>PAYE</t>
        </is>
      </c>
      <c r="V5" s="14" t="inlineStr">
        <is>
          <t>Net pay</t>
        </is>
      </c>
      <c r="W5" s="14" t="inlineStr">
        <is>
          <t>Pension (employer 10%)</t>
        </is>
      </c>
      <c r="X5" s="14" t="inlineStr">
        <is>
          <t>NSITF (1%)</t>
        </is>
      </c>
      <c r="Y5" s="14" t="inlineStr">
        <is>
          <t>Total cost to you</t>
        </is>
      </c>
    </row>
    <row r="6">
      <c r="A6" s="16">
        <f>ROW()-5</f>
        <v/>
      </c>
      <c r="B6" s="8" t="inlineStr">
        <is>
          <t>Ada Okafor (sample)</t>
        </is>
      </c>
      <c r="C6" s="8" t="inlineStr">
        <is>
          <t>Operations assistant</t>
        </is>
      </c>
      <c r="D6" s="8" t="inlineStr">
        <is>
          <t>Lagos</t>
        </is>
      </c>
      <c r="E6" s="17" t="n">
        <v>120000</v>
      </c>
      <c r="F6" s="8" t="inlineStr">
        <is>
          <t>Yes</t>
        </is>
      </c>
      <c r="G6" s="8" t="inlineStr">
        <is>
          <t>No</t>
        </is>
      </c>
      <c r="H6" s="13" t="n">
        <v>0</v>
      </c>
      <c r="I6" s="13" t="n">
        <v>0</v>
      </c>
      <c r="J6" s="8" t="inlineStr">
        <is>
          <t>Sample Bank</t>
        </is>
      </c>
      <c r="K6" s="18" t="inlineStr">
        <is>
          <t>0123456789</t>
        </is>
      </c>
      <c r="L6" s="8" t="inlineStr">
        <is>
          <t>Sample PFA</t>
        </is>
      </c>
      <c r="M6" s="18" t="inlineStr">
        <is>
          <t>PEN100000000001</t>
        </is>
      </c>
      <c r="N6" s="19">
        <f>IF(E6="","",ROUND(E6*Settings!$B$9,2))</f>
        <v/>
      </c>
      <c r="O6" s="19">
        <f>IF(E6="","",ROUND(E6*Settings!$B$10,2))</f>
        <v/>
      </c>
      <c r="P6" s="19">
        <f>IF(E6="","",ROUND(E6*Settings!$B$11,2))</f>
        <v/>
      </c>
      <c r="Q6" s="19">
        <f>IF(E6="","",IF(F6="No",0,ROUND((N6+O6+P6)*Settings!$B$15,2)))</f>
        <v/>
      </c>
      <c r="R6" s="19">
        <f>IF(E6="","",IF(AND(G6="Yes",E6&gt;=Settings!$B$19),ROUND(N6*Settings!$B$17,2),0))</f>
        <v/>
      </c>
      <c r="S6" s="19">
        <f>IF(E6="","",ROUND(MIN(N(H6)*Settings!$B$20,Settings!$B$21)/12+N(I6)/12,2))</f>
        <v/>
      </c>
      <c r="T6" s="19">
        <f>IF(E6="","",MAX(0,E6-Q6-R6-S6))</f>
        <v/>
      </c>
      <c r="U6" s="19">
        <f>IF(E6="","",IF(OR(E6&lt;=Settings!$B$19,T6=0),0,ROUND(SUMPRODUCT((T6*12&gt;Settings!$A$25:$A$30)*(T6*12-Settings!$A$25:$A$30)*Settings!$C$25:$C$30)/12,2)))</f>
        <v/>
      </c>
      <c r="V6" s="19">
        <f>IF(E6="","",E6-Q6-R6-U6)</f>
        <v/>
      </c>
      <c r="W6" s="19">
        <f>IF(E6="","",IF(F6="No",0,ROUND((N6+O6+P6)*Settings!$B$16,2)))</f>
        <v/>
      </c>
      <c r="X6" s="19">
        <f>IF(E6="","",ROUND(E6*Settings!$B$18,2))</f>
        <v/>
      </c>
      <c r="Y6" s="19">
        <f>IF(E6="","",E6+W6+X6)</f>
        <v/>
      </c>
    </row>
    <row r="7">
      <c r="A7" s="16">
        <f>ROW()-5</f>
        <v/>
      </c>
      <c r="B7" s="8" t="inlineStr">
        <is>
          <t>Tunde Bello (sample)</t>
        </is>
      </c>
      <c r="C7" s="8" t="inlineStr">
        <is>
          <t>Customer success</t>
        </is>
      </c>
      <c r="D7" s="8" t="inlineStr">
        <is>
          <t>Lagos</t>
        </is>
      </c>
      <c r="E7" s="17" t="n">
        <v>250000</v>
      </c>
      <c r="F7" s="8" t="inlineStr">
        <is>
          <t>Yes</t>
        </is>
      </c>
      <c r="G7" s="8" t="inlineStr">
        <is>
          <t>No</t>
        </is>
      </c>
      <c r="H7" s="13" t="n">
        <v>600000</v>
      </c>
      <c r="I7" s="13" t="n">
        <v>0</v>
      </c>
      <c r="J7" s="8" t="inlineStr">
        <is>
          <t>Sample Bank</t>
        </is>
      </c>
      <c r="K7" s="18" t="inlineStr">
        <is>
          <t>0123456790</t>
        </is>
      </c>
      <c r="L7" s="8" t="inlineStr">
        <is>
          <t>Sample PFA</t>
        </is>
      </c>
      <c r="M7" s="18" t="inlineStr">
        <is>
          <t>PEN100000000002</t>
        </is>
      </c>
      <c r="N7" s="19">
        <f>IF(E7="","",ROUND(E7*Settings!$B$9,2))</f>
        <v/>
      </c>
      <c r="O7" s="19">
        <f>IF(E7="","",ROUND(E7*Settings!$B$10,2))</f>
        <v/>
      </c>
      <c r="P7" s="19">
        <f>IF(E7="","",ROUND(E7*Settings!$B$11,2))</f>
        <v/>
      </c>
      <c r="Q7" s="19">
        <f>IF(E7="","",IF(F7="No",0,ROUND((N7+O7+P7)*Settings!$B$15,2)))</f>
        <v/>
      </c>
      <c r="R7" s="19">
        <f>IF(E7="","",IF(AND(G7="Yes",E7&gt;=Settings!$B$19),ROUND(N7*Settings!$B$17,2),0))</f>
        <v/>
      </c>
      <c r="S7" s="19">
        <f>IF(E7="","",ROUND(MIN(N(H7)*Settings!$B$20,Settings!$B$21)/12+N(I7)/12,2))</f>
        <v/>
      </c>
      <c r="T7" s="19">
        <f>IF(E7="","",MAX(0,E7-Q7-R7-S7))</f>
        <v/>
      </c>
      <c r="U7" s="19">
        <f>IF(E7="","",IF(OR(E7&lt;=Settings!$B$19,T7=0),0,ROUND(SUMPRODUCT((T7*12&gt;Settings!$A$25:$A$30)*(T7*12-Settings!$A$25:$A$30)*Settings!$C$25:$C$30)/12,2)))</f>
        <v/>
      </c>
      <c r="V7" s="19">
        <f>IF(E7="","",E7-Q7-R7-U7)</f>
        <v/>
      </c>
      <c r="W7" s="19">
        <f>IF(E7="","",IF(F7="No",0,ROUND((N7+O7+P7)*Settings!$B$16,2)))</f>
        <v/>
      </c>
      <c r="X7" s="19">
        <f>IF(E7="","",ROUND(E7*Settings!$B$18,2))</f>
        <v/>
      </c>
      <c r="Y7" s="19">
        <f>IF(E7="","",E7+W7+X7)</f>
        <v/>
      </c>
    </row>
    <row r="8">
      <c r="A8" s="16">
        <f>ROW()-5</f>
        <v/>
      </c>
      <c r="B8" s="8" t="inlineStr">
        <is>
          <t>Ngozi Eze (sample)</t>
        </is>
      </c>
      <c r="C8" s="8" t="inlineStr">
        <is>
          <t>Product designer</t>
        </is>
      </c>
      <c r="D8" s="8" t="inlineStr">
        <is>
          <t>Ogun</t>
        </is>
      </c>
      <c r="E8" s="17" t="n">
        <v>400000</v>
      </c>
      <c r="F8" s="8" t="inlineStr">
        <is>
          <t>Yes</t>
        </is>
      </c>
      <c r="G8" s="8" t="inlineStr">
        <is>
          <t>Yes</t>
        </is>
      </c>
      <c r="H8" s="13" t="n">
        <v>0</v>
      </c>
      <c r="I8" s="13" t="n">
        <v>0</v>
      </c>
      <c r="J8" s="8" t="inlineStr">
        <is>
          <t>Sample Bank</t>
        </is>
      </c>
      <c r="K8" s="18" t="inlineStr">
        <is>
          <t>0123456791</t>
        </is>
      </c>
      <c r="L8" s="8" t="inlineStr">
        <is>
          <t>Sample PFA</t>
        </is>
      </c>
      <c r="M8" s="18" t="inlineStr">
        <is>
          <t>PEN100000000003</t>
        </is>
      </c>
      <c r="N8" s="19">
        <f>IF(E8="","",ROUND(E8*Settings!$B$9,2))</f>
        <v/>
      </c>
      <c r="O8" s="19">
        <f>IF(E8="","",ROUND(E8*Settings!$B$10,2))</f>
        <v/>
      </c>
      <c r="P8" s="19">
        <f>IF(E8="","",ROUND(E8*Settings!$B$11,2))</f>
        <v/>
      </c>
      <c r="Q8" s="19">
        <f>IF(E8="","",IF(F8="No",0,ROUND((N8+O8+P8)*Settings!$B$15,2)))</f>
        <v/>
      </c>
      <c r="R8" s="19">
        <f>IF(E8="","",IF(AND(G8="Yes",E8&gt;=Settings!$B$19),ROUND(N8*Settings!$B$17,2),0))</f>
        <v/>
      </c>
      <c r="S8" s="19">
        <f>IF(E8="","",ROUND(MIN(N(H8)*Settings!$B$20,Settings!$B$21)/12+N(I8)/12,2))</f>
        <v/>
      </c>
      <c r="T8" s="19">
        <f>IF(E8="","",MAX(0,E8-Q8-R8-S8))</f>
        <v/>
      </c>
      <c r="U8" s="19">
        <f>IF(E8="","",IF(OR(E8&lt;=Settings!$B$19,T8=0),0,ROUND(SUMPRODUCT((T8*12&gt;Settings!$A$25:$A$30)*(T8*12-Settings!$A$25:$A$30)*Settings!$C$25:$C$30)/12,2)))</f>
        <v/>
      </c>
      <c r="V8" s="19">
        <f>IF(E8="","",E8-Q8-R8-U8)</f>
        <v/>
      </c>
      <c r="W8" s="19">
        <f>IF(E8="","",IF(F8="No",0,ROUND((N8+O8+P8)*Settings!$B$16,2)))</f>
        <v/>
      </c>
      <c r="X8" s="19">
        <f>IF(E8="","",ROUND(E8*Settings!$B$18,2))</f>
        <v/>
      </c>
      <c r="Y8" s="19">
        <f>IF(E8="","",E8+W8+X8)</f>
        <v/>
      </c>
    </row>
    <row r="9">
      <c r="A9" s="16">
        <f>ROW()-5</f>
        <v/>
      </c>
      <c r="B9" s="8" t="inlineStr">
        <is>
          <t>Musa Ibrahim (sample)</t>
        </is>
      </c>
      <c r="C9" s="8" t="inlineStr">
        <is>
          <t>Engineer</t>
        </is>
      </c>
      <c r="D9" s="8" t="inlineStr">
        <is>
          <t>Lagos</t>
        </is>
      </c>
      <c r="E9" s="17" t="n">
        <v>650000</v>
      </c>
      <c r="F9" s="8" t="inlineStr">
        <is>
          <t>Yes</t>
        </is>
      </c>
      <c r="G9" s="8" t="inlineStr">
        <is>
          <t>No</t>
        </is>
      </c>
      <c r="H9" s="13" t="n">
        <v>3000000</v>
      </c>
      <c r="I9" s="13" t="n">
        <v>120000</v>
      </c>
      <c r="J9" s="8" t="inlineStr">
        <is>
          <t>Sample Bank</t>
        </is>
      </c>
      <c r="K9" s="18" t="inlineStr">
        <is>
          <t>0123456792</t>
        </is>
      </c>
      <c r="L9" s="8" t="inlineStr">
        <is>
          <t>Sample PFA</t>
        </is>
      </c>
      <c r="M9" s="18" t="inlineStr">
        <is>
          <t>PEN100000000004</t>
        </is>
      </c>
      <c r="N9" s="19">
        <f>IF(E9="","",ROUND(E9*Settings!$B$9,2))</f>
        <v/>
      </c>
      <c r="O9" s="19">
        <f>IF(E9="","",ROUND(E9*Settings!$B$10,2))</f>
        <v/>
      </c>
      <c r="P9" s="19">
        <f>IF(E9="","",ROUND(E9*Settings!$B$11,2))</f>
        <v/>
      </c>
      <c r="Q9" s="19">
        <f>IF(E9="","",IF(F9="No",0,ROUND((N9+O9+P9)*Settings!$B$15,2)))</f>
        <v/>
      </c>
      <c r="R9" s="19">
        <f>IF(E9="","",IF(AND(G9="Yes",E9&gt;=Settings!$B$19),ROUND(N9*Settings!$B$17,2),0))</f>
        <v/>
      </c>
      <c r="S9" s="19">
        <f>IF(E9="","",ROUND(MIN(N(H9)*Settings!$B$20,Settings!$B$21)/12+N(I9)/12,2))</f>
        <v/>
      </c>
      <c r="T9" s="19">
        <f>IF(E9="","",MAX(0,E9-Q9-R9-S9))</f>
        <v/>
      </c>
      <c r="U9" s="19">
        <f>IF(E9="","",IF(OR(E9&lt;=Settings!$B$19,T9=0),0,ROUND(SUMPRODUCT((T9*12&gt;Settings!$A$25:$A$30)*(T9*12-Settings!$A$25:$A$30)*Settings!$C$25:$C$30)/12,2)))</f>
        <v/>
      </c>
      <c r="V9" s="19">
        <f>IF(E9="","",E9-Q9-R9-U9)</f>
        <v/>
      </c>
      <c r="W9" s="19">
        <f>IF(E9="","",IF(F9="No",0,ROUND((N9+O9+P9)*Settings!$B$16,2)))</f>
        <v/>
      </c>
      <c r="X9" s="19">
        <f>IF(E9="","",ROUND(E9*Settings!$B$18,2))</f>
        <v/>
      </c>
      <c r="Y9" s="19">
        <f>IF(E9="","",E9+W9+X9)</f>
        <v/>
      </c>
    </row>
    <row r="10">
      <c r="A10" s="16">
        <f>ROW()-5</f>
        <v/>
      </c>
      <c r="B10" s="8" t="n"/>
      <c r="C10" s="8" t="n"/>
      <c r="D10" s="8" t="n"/>
      <c r="E10" s="17" t="n"/>
      <c r="F10" s="8" t="inlineStr">
        <is>
          <t>Yes</t>
        </is>
      </c>
      <c r="G10" s="8" t="inlineStr">
        <is>
          <t>No</t>
        </is>
      </c>
      <c r="H10" s="13" t="n"/>
      <c r="I10" s="13" t="n"/>
      <c r="J10" s="8" t="n"/>
      <c r="K10" s="18" t="n"/>
      <c r="L10" s="8" t="n"/>
      <c r="M10" s="18" t="n"/>
      <c r="N10" s="19">
        <f>IF(E10="","",ROUND(E10*Settings!$B$9,2))</f>
        <v/>
      </c>
      <c r="O10" s="19">
        <f>IF(E10="","",ROUND(E10*Settings!$B$10,2))</f>
        <v/>
      </c>
      <c r="P10" s="19">
        <f>IF(E10="","",ROUND(E10*Settings!$B$11,2))</f>
        <v/>
      </c>
      <c r="Q10" s="19">
        <f>IF(E10="","",IF(F10="No",0,ROUND((N10+O10+P10)*Settings!$B$15,2)))</f>
        <v/>
      </c>
      <c r="R10" s="19">
        <f>IF(E10="","",IF(AND(G10="Yes",E10&gt;=Settings!$B$19),ROUND(N10*Settings!$B$17,2),0))</f>
        <v/>
      </c>
      <c r="S10" s="19">
        <f>IF(E10="","",ROUND(MIN(N(H10)*Settings!$B$20,Settings!$B$21)/12+N(I10)/12,2))</f>
        <v/>
      </c>
      <c r="T10" s="19">
        <f>IF(E10="","",MAX(0,E10-Q10-R10-S10))</f>
        <v/>
      </c>
      <c r="U10" s="19">
        <f>IF(E10="","",IF(OR(E10&lt;=Settings!$B$19,T10=0),0,ROUND(SUMPRODUCT((T10*12&gt;Settings!$A$25:$A$30)*(T10*12-Settings!$A$25:$A$30)*Settings!$C$25:$C$30)/12,2)))</f>
        <v/>
      </c>
      <c r="V10" s="19">
        <f>IF(E10="","",E10-Q10-R10-U10)</f>
        <v/>
      </c>
      <c r="W10" s="19">
        <f>IF(E10="","",IF(F10="No",0,ROUND((N10+O10+P10)*Settings!$B$16,2)))</f>
        <v/>
      </c>
      <c r="X10" s="19">
        <f>IF(E10="","",ROUND(E10*Settings!$B$18,2))</f>
        <v/>
      </c>
      <c r="Y10" s="19">
        <f>IF(E10="","",E10+W10+X10)</f>
        <v/>
      </c>
    </row>
    <row r="11">
      <c r="A11" s="16">
        <f>ROW()-5</f>
        <v/>
      </c>
      <c r="B11" s="8" t="n"/>
      <c r="C11" s="8" t="n"/>
      <c r="D11" s="8" t="n"/>
      <c r="E11" s="17" t="n"/>
      <c r="F11" s="8" t="inlineStr">
        <is>
          <t>Yes</t>
        </is>
      </c>
      <c r="G11" s="8" t="inlineStr">
        <is>
          <t>No</t>
        </is>
      </c>
      <c r="H11" s="13" t="n"/>
      <c r="I11" s="13" t="n"/>
      <c r="J11" s="8" t="n"/>
      <c r="K11" s="18" t="n"/>
      <c r="L11" s="8" t="n"/>
      <c r="M11" s="18" t="n"/>
      <c r="N11" s="19">
        <f>IF(E11="","",ROUND(E11*Settings!$B$9,2))</f>
        <v/>
      </c>
      <c r="O11" s="19">
        <f>IF(E11="","",ROUND(E11*Settings!$B$10,2))</f>
        <v/>
      </c>
      <c r="P11" s="19">
        <f>IF(E11="","",ROUND(E11*Settings!$B$11,2))</f>
        <v/>
      </c>
      <c r="Q11" s="19">
        <f>IF(E11="","",IF(F11="No",0,ROUND((N11+O11+P11)*Settings!$B$15,2)))</f>
        <v/>
      </c>
      <c r="R11" s="19">
        <f>IF(E11="","",IF(AND(G11="Yes",E11&gt;=Settings!$B$19),ROUND(N11*Settings!$B$17,2),0))</f>
        <v/>
      </c>
      <c r="S11" s="19">
        <f>IF(E11="","",ROUND(MIN(N(H11)*Settings!$B$20,Settings!$B$21)/12+N(I11)/12,2))</f>
        <v/>
      </c>
      <c r="T11" s="19">
        <f>IF(E11="","",MAX(0,E11-Q11-R11-S11))</f>
        <v/>
      </c>
      <c r="U11" s="19">
        <f>IF(E11="","",IF(OR(E11&lt;=Settings!$B$19,T11=0),0,ROUND(SUMPRODUCT((T11*12&gt;Settings!$A$25:$A$30)*(T11*12-Settings!$A$25:$A$30)*Settings!$C$25:$C$30)/12,2)))</f>
        <v/>
      </c>
      <c r="V11" s="19">
        <f>IF(E11="","",E11-Q11-R11-U11)</f>
        <v/>
      </c>
      <c r="W11" s="19">
        <f>IF(E11="","",IF(F11="No",0,ROUND((N11+O11+P11)*Settings!$B$16,2)))</f>
        <v/>
      </c>
      <c r="X11" s="19">
        <f>IF(E11="","",ROUND(E11*Settings!$B$18,2))</f>
        <v/>
      </c>
      <c r="Y11" s="19">
        <f>IF(E11="","",E11+W11+X11)</f>
        <v/>
      </c>
    </row>
    <row r="12">
      <c r="A12" s="16">
        <f>ROW()-5</f>
        <v/>
      </c>
      <c r="B12" s="8" t="n"/>
      <c r="C12" s="8" t="n"/>
      <c r="D12" s="8" t="n"/>
      <c r="E12" s="17" t="n"/>
      <c r="F12" s="8" t="inlineStr">
        <is>
          <t>Yes</t>
        </is>
      </c>
      <c r="G12" s="8" t="inlineStr">
        <is>
          <t>No</t>
        </is>
      </c>
      <c r="H12" s="13" t="n"/>
      <c r="I12" s="13" t="n"/>
      <c r="J12" s="8" t="n"/>
      <c r="K12" s="18" t="n"/>
      <c r="L12" s="8" t="n"/>
      <c r="M12" s="18" t="n"/>
      <c r="N12" s="19">
        <f>IF(E12="","",ROUND(E12*Settings!$B$9,2))</f>
        <v/>
      </c>
      <c r="O12" s="19">
        <f>IF(E12="","",ROUND(E12*Settings!$B$10,2))</f>
        <v/>
      </c>
      <c r="P12" s="19">
        <f>IF(E12="","",ROUND(E12*Settings!$B$11,2))</f>
        <v/>
      </c>
      <c r="Q12" s="19">
        <f>IF(E12="","",IF(F12="No",0,ROUND((N12+O12+P12)*Settings!$B$15,2)))</f>
        <v/>
      </c>
      <c r="R12" s="19">
        <f>IF(E12="","",IF(AND(G12="Yes",E12&gt;=Settings!$B$19),ROUND(N12*Settings!$B$17,2),0))</f>
        <v/>
      </c>
      <c r="S12" s="19">
        <f>IF(E12="","",ROUND(MIN(N(H12)*Settings!$B$20,Settings!$B$21)/12+N(I12)/12,2))</f>
        <v/>
      </c>
      <c r="T12" s="19">
        <f>IF(E12="","",MAX(0,E12-Q12-R12-S12))</f>
        <v/>
      </c>
      <c r="U12" s="19">
        <f>IF(E12="","",IF(OR(E12&lt;=Settings!$B$19,T12=0),0,ROUND(SUMPRODUCT((T12*12&gt;Settings!$A$25:$A$30)*(T12*12-Settings!$A$25:$A$30)*Settings!$C$25:$C$30)/12,2)))</f>
        <v/>
      </c>
      <c r="V12" s="19">
        <f>IF(E12="","",E12-Q12-R12-U12)</f>
        <v/>
      </c>
      <c r="W12" s="19">
        <f>IF(E12="","",IF(F12="No",0,ROUND((N12+O12+P12)*Settings!$B$16,2)))</f>
        <v/>
      </c>
      <c r="X12" s="19">
        <f>IF(E12="","",ROUND(E12*Settings!$B$18,2))</f>
        <v/>
      </c>
      <c r="Y12" s="19">
        <f>IF(E12="","",E12+W12+X12)</f>
        <v/>
      </c>
    </row>
    <row r="13">
      <c r="A13" s="16">
        <f>ROW()-5</f>
        <v/>
      </c>
      <c r="B13" s="8" t="n"/>
      <c r="C13" s="8" t="n"/>
      <c r="D13" s="8" t="n"/>
      <c r="E13" s="17" t="n"/>
      <c r="F13" s="8" t="inlineStr">
        <is>
          <t>Yes</t>
        </is>
      </c>
      <c r="G13" s="8" t="inlineStr">
        <is>
          <t>No</t>
        </is>
      </c>
      <c r="H13" s="13" t="n"/>
      <c r="I13" s="13" t="n"/>
      <c r="J13" s="8" t="n"/>
      <c r="K13" s="18" t="n"/>
      <c r="L13" s="8" t="n"/>
      <c r="M13" s="18" t="n"/>
      <c r="N13" s="19">
        <f>IF(E13="","",ROUND(E13*Settings!$B$9,2))</f>
        <v/>
      </c>
      <c r="O13" s="19">
        <f>IF(E13="","",ROUND(E13*Settings!$B$10,2))</f>
        <v/>
      </c>
      <c r="P13" s="19">
        <f>IF(E13="","",ROUND(E13*Settings!$B$11,2))</f>
        <v/>
      </c>
      <c r="Q13" s="19">
        <f>IF(E13="","",IF(F13="No",0,ROUND((N13+O13+P13)*Settings!$B$15,2)))</f>
        <v/>
      </c>
      <c r="R13" s="19">
        <f>IF(E13="","",IF(AND(G13="Yes",E13&gt;=Settings!$B$19),ROUND(N13*Settings!$B$17,2),0))</f>
        <v/>
      </c>
      <c r="S13" s="19">
        <f>IF(E13="","",ROUND(MIN(N(H13)*Settings!$B$20,Settings!$B$21)/12+N(I13)/12,2))</f>
        <v/>
      </c>
      <c r="T13" s="19">
        <f>IF(E13="","",MAX(0,E13-Q13-R13-S13))</f>
        <v/>
      </c>
      <c r="U13" s="19">
        <f>IF(E13="","",IF(OR(E13&lt;=Settings!$B$19,T13=0),0,ROUND(SUMPRODUCT((T13*12&gt;Settings!$A$25:$A$30)*(T13*12-Settings!$A$25:$A$30)*Settings!$C$25:$C$30)/12,2)))</f>
        <v/>
      </c>
      <c r="V13" s="19">
        <f>IF(E13="","",E13-Q13-R13-U13)</f>
        <v/>
      </c>
      <c r="W13" s="19">
        <f>IF(E13="","",IF(F13="No",0,ROUND((N13+O13+P13)*Settings!$B$16,2)))</f>
        <v/>
      </c>
      <c r="X13" s="19">
        <f>IF(E13="","",ROUND(E13*Settings!$B$18,2))</f>
        <v/>
      </c>
      <c r="Y13" s="19">
        <f>IF(E13="","",E13+W13+X13)</f>
        <v/>
      </c>
    </row>
    <row r="14">
      <c r="A14" s="16">
        <f>ROW()-5</f>
        <v/>
      </c>
      <c r="B14" s="8" t="n"/>
      <c r="C14" s="8" t="n"/>
      <c r="D14" s="8" t="n"/>
      <c r="E14" s="17" t="n"/>
      <c r="F14" s="8" t="inlineStr">
        <is>
          <t>Yes</t>
        </is>
      </c>
      <c r="G14" s="8" t="inlineStr">
        <is>
          <t>No</t>
        </is>
      </c>
      <c r="H14" s="13" t="n"/>
      <c r="I14" s="13" t="n"/>
      <c r="J14" s="8" t="n"/>
      <c r="K14" s="18" t="n"/>
      <c r="L14" s="8" t="n"/>
      <c r="M14" s="18" t="n"/>
      <c r="N14" s="19">
        <f>IF(E14="","",ROUND(E14*Settings!$B$9,2))</f>
        <v/>
      </c>
      <c r="O14" s="19">
        <f>IF(E14="","",ROUND(E14*Settings!$B$10,2))</f>
        <v/>
      </c>
      <c r="P14" s="19">
        <f>IF(E14="","",ROUND(E14*Settings!$B$11,2))</f>
        <v/>
      </c>
      <c r="Q14" s="19">
        <f>IF(E14="","",IF(F14="No",0,ROUND((N14+O14+P14)*Settings!$B$15,2)))</f>
        <v/>
      </c>
      <c r="R14" s="19">
        <f>IF(E14="","",IF(AND(G14="Yes",E14&gt;=Settings!$B$19),ROUND(N14*Settings!$B$17,2),0))</f>
        <v/>
      </c>
      <c r="S14" s="19">
        <f>IF(E14="","",ROUND(MIN(N(H14)*Settings!$B$20,Settings!$B$21)/12+N(I14)/12,2))</f>
        <v/>
      </c>
      <c r="T14" s="19">
        <f>IF(E14="","",MAX(0,E14-Q14-R14-S14))</f>
        <v/>
      </c>
      <c r="U14" s="19">
        <f>IF(E14="","",IF(OR(E14&lt;=Settings!$B$19,T14=0),0,ROUND(SUMPRODUCT((T14*12&gt;Settings!$A$25:$A$30)*(T14*12-Settings!$A$25:$A$30)*Settings!$C$25:$C$30)/12,2)))</f>
        <v/>
      </c>
      <c r="V14" s="19">
        <f>IF(E14="","",E14-Q14-R14-U14)</f>
        <v/>
      </c>
      <c r="W14" s="19">
        <f>IF(E14="","",IF(F14="No",0,ROUND((N14+O14+P14)*Settings!$B$16,2)))</f>
        <v/>
      </c>
      <c r="X14" s="19">
        <f>IF(E14="","",ROUND(E14*Settings!$B$18,2))</f>
        <v/>
      </c>
      <c r="Y14" s="19">
        <f>IF(E14="","",E14+W14+X14)</f>
        <v/>
      </c>
    </row>
    <row r="15">
      <c r="A15" s="16">
        <f>ROW()-5</f>
        <v/>
      </c>
      <c r="B15" s="8" t="n"/>
      <c r="C15" s="8" t="n"/>
      <c r="D15" s="8" t="n"/>
      <c r="E15" s="17" t="n"/>
      <c r="F15" s="8" t="inlineStr">
        <is>
          <t>Yes</t>
        </is>
      </c>
      <c r="G15" s="8" t="inlineStr">
        <is>
          <t>No</t>
        </is>
      </c>
      <c r="H15" s="13" t="n"/>
      <c r="I15" s="13" t="n"/>
      <c r="J15" s="8" t="n"/>
      <c r="K15" s="18" t="n"/>
      <c r="L15" s="8" t="n"/>
      <c r="M15" s="18" t="n"/>
      <c r="N15" s="19">
        <f>IF(E15="","",ROUND(E15*Settings!$B$9,2))</f>
        <v/>
      </c>
      <c r="O15" s="19">
        <f>IF(E15="","",ROUND(E15*Settings!$B$10,2))</f>
        <v/>
      </c>
      <c r="P15" s="19">
        <f>IF(E15="","",ROUND(E15*Settings!$B$11,2))</f>
        <v/>
      </c>
      <c r="Q15" s="19">
        <f>IF(E15="","",IF(F15="No",0,ROUND((N15+O15+P15)*Settings!$B$15,2)))</f>
        <v/>
      </c>
      <c r="R15" s="19">
        <f>IF(E15="","",IF(AND(G15="Yes",E15&gt;=Settings!$B$19),ROUND(N15*Settings!$B$17,2),0))</f>
        <v/>
      </c>
      <c r="S15" s="19">
        <f>IF(E15="","",ROUND(MIN(N(H15)*Settings!$B$20,Settings!$B$21)/12+N(I15)/12,2))</f>
        <v/>
      </c>
      <c r="T15" s="19">
        <f>IF(E15="","",MAX(0,E15-Q15-R15-S15))</f>
        <v/>
      </c>
      <c r="U15" s="19">
        <f>IF(E15="","",IF(OR(E15&lt;=Settings!$B$19,T15=0),0,ROUND(SUMPRODUCT((T15*12&gt;Settings!$A$25:$A$30)*(T15*12-Settings!$A$25:$A$30)*Settings!$C$25:$C$30)/12,2)))</f>
        <v/>
      </c>
      <c r="V15" s="19">
        <f>IF(E15="","",E15-Q15-R15-U15)</f>
        <v/>
      </c>
      <c r="W15" s="19">
        <f>IF(E15="","",IF(F15="No",0,ROUND((N15+O15+P15)*Settings!$B$16,2)))</f>
        <v/>
      </c>
      <c r="X15" s="19">
        <f>IF(E15="","",ROUND(E15*Settings!$B$18,2))</f>
        <v/>
      </c>
      <c r="Y15" s="19">
        <f>IF(E15="","",E15+W15+X15)</f>
        <v/>
      </c>
    </row>
    <row r="16">
      <c r="A16" s="16">
        <f>ROW()-5</f>
        <v/>
      </c>
      <c r="B16" s="8" t="n"/>
      <c r="C16" s="8" t="n"/>
      <c r="D16" s="8" t="n"/>
      <c r="E16" s="17" t="n"/>
      <c r="F16" s="8" t="inlineStr">
        <is>
          <t>Yes</t>
        </is>
      </c>
      <c r="G16" s="8" t="inlineStr">
        <is>
          <t>No</t>
        </is>
      </c>
      <c r="H16" s="13" t="n"/>
      <c r="I16" s="13" t="n"/>
      <c r="J16" s="8" t="n"/>
      <c r="K16" s="18" t="n"/>
      <c r="L16" s="8" t="n"/>
      <c r="M16" s="18" t="n"/>
      <c r="N16" s="19">
        <f>IF(E16="","",ROUND(E16*Settings!$B$9,2))</f>
        <v/>
      </c>
      <c r="O16" s="19">
        <f>IF(E16="","",ROUND(E16*Settings!$B$10,2))</f>
        <v/>
      </c>
      <c r="P16" s="19">
        <f>IF(E16="","",ROUND(E16*Settings!$B$11,2))</f>
        <v/>
      </c>
      <c r="Q16" s="19">
        <f>IF(E16="","",IF(F16="No",0,ROUND((N16+O16+P16)*Settings!$B$15,2)))</f>
        <v/>
      </c>
      <c r="R16" s="19">
        <f>IF(E16="","",IF(AND(G16="Yes",E16&gt;=Settings!$B$19),ROUND(N16*Settings!$B$17,2),0))</f>
        <v/>
      </c>
      <c r="S16" s="19">
        <f>IF(E16="","",ROUND(MIN(N(H16)*Settings!$B$20,Settings!$B$21)/12+N(I16)/12,2))</f>
        <v/>
      </c>
      <c r="T16" s="19">
        <f>IF(E16="","",MAX(0,E16-Q16-R16-S16))</f>
        <v/>
      </c>
      <c r="U16" s="19">
        <f>IF(E16="","",IF(OR(E16&lt;=Settings!$B$19,T16=0),0,ROUND(SUMPRODUCT((T16*12&gt;Settings!$A$25:$A$30)*(T16*12-Settings!$A$25:$A$30)*Settings!$C$25:$C$30)/12,2)))</f>
        <v/>
      </c>
      <c r="V16" s="19">
        <f>IF(E16="","",E16-Q16-R16-U16)</f>
        <v/>
      </c>
      <c r="W16" s="19">
        <f>IF(E16="","",IF(F16="No",0,ROUND((N16+O16+P16)*Settings!$B$16,2)))</f>
        <v/>
      </c>
      <c r="X16" s="19">
        <f>IF(E16="","",ROUND(E16*Settings!$B$18,2))</f>
        <v/>
      </c>
      <c r="Y16" s="19">
        <f>IF(E16="","",E16+W16+X16)</f>
        <v/>
      </c>
    </row>
    <row r="17">
      <c r="A17" s="16">
        <f>ROW()-5</f>
        <v/>
      </c>
      <c r="B17" s="8" t="n"/>
      <c r="C17" s="8" t="n"/>
      <c r="D17" s="8" t="n"/>
      <c r="E17" s="17" t="n"/>
      <c r="F17" s="8" t="inlineStr">
        <is>
          <t>Yes</t>
        </is>
      </c>
      <c r="G17" s="8" t="inlineStr">
        <is>
          <t>No</t>
        </is>
      </c>
      <c r="H17" s="13" t="n"/>
      <c r="I17" s="13" t="n"/>
      <c r="J17" s="8" t="n"/>
      <c r="K17" s="18" t="n"/>
      <c r="L17" s="8" t="n"/>
      <c r="M17" s="18" t="n"/>
      <c r="N17" s="19">
        <f>IF(E17="","",ROUND(E17*Settings!$B$9,2))</f>
        <v/>
      </c>
      <c r="O17" s="19">
        <f>IF(E17="","",ROUND(E17*Settings!$B$10,2))</f>
        <v/>
      </c>
      <c r="P17" s="19">
        <f>IF(E17="","",ROUND(E17*Settings!$B$11,2))</f>
        <v/>
      </c>
      <c r="Q17" s="19">
        <f>IF(E17="","",IF(F17="No",0,ROUND((N17+O17+P17)*Settings!$B$15,2)))</f>
        <v/>
      </c>
      <c r="R17" s="19">
        <f>IF(E17="","",IF(AND(G17="Yes",E17&gt;=Settings!$B$19),ROUND(N17*Settings!$B$17,2),0))</f>
        <v/>
      </c>
      <c r="S17" s="19">
        <f>IF(E17="","",ROUND(MIN(N(H17)*Settings!$B$20,Settings!$B$21)/12+N(I17)/12,2))</f>
        <v/>
      </c>
      <c r="T17" s="19">
        <f>IF(E17="","",MAX(0,E17-Q17-R17-S17))</f>
        <v/>
      </c>
      <c r="U17" s="19">
        <f>IF(E17="","",IF(OR(E17&lt;=Settings!$B$19,T17=0),0,ROUND(SUMPRODUCT((T17*12&gt;Settings!$A$25:$A$30)*(T17*12-Settings!$A$25:$A$30)*Settings!$C$25:$C$30)/12,2)))</f>
        <v/>
      </c>
      <c r="V17" s="19">
        <f>IF(E17="","",E17-Q17-R17-U17)</f>
        <v/>
      </c>
      <c r="W17" s="19">
        <f>IF(E17="","",IF(F17="No",0,ROUND((N17+O17+P17)*Settings!$B$16,2)))</f>
        <v/>
      </c>
      <c r="X17" s="19">
        <f>IF(E17="","",ROUND(E17*Settings!$B$18,2))</f>
        <v/>
      </c>
      <c r="Y17" s="19">
        <f>IF(E17="","",E17+W17+X17)</f>
        <v/>
      </c>
    </row>
    <row r="18">
      <c r="A18" s="16">
        <f>ROW()-5</f>
        <v/>
      </c>
      <c r="B18" s="8" t="n"/>
      <c r="C18" s="8" t="n"/>
      <c r="D18" s="8" t="n"/>
      <c r="E18" s="17" t="n"/>
      <c r="F18" s="8" t="inlineStr">
        <is>
          <t>Yes</t>
        </is>
      </c>
      <c r="G18" s="8" t="inlineStr">
        <is>
          <t>No</t>
        </is>
      </c>
      <c r="H18" s="13" t="n"/>
      <c r="I18" s="13" t="n"/>
      <c r="J18" s="8" t="n"/>
      <c r="K18" s="18" t="n"/>
      <c r="L18" s="8" t="n"/>
      <c r="M18" s="18" t="n"/>
      <c r="N18" s="19">
        <f>IF(E18="","",ROUND(E18*Settings!$B$9,2))</f>
        <v/>
      </c>
      <c r="O18" s="19">
        <f>IF(E18="","",ROUND(E18*Settings!$B$10,2))</f>
        <v/>
      </c>
      <c r="P18" s="19">
        <f>IF(E18="","",ROUND(E18*Settings!$B$11,2))</f>
        <v/>
      </c>
      <c r="Q18" s="19">
        <f>IF(E18="","",IF(F18="No",0,ROUND((N18+O18+P18)*Settings!$B$15,2)))</f>
        <v/>
      </c>
      <c r="R18" s="19">
        <f>IF(E18="","",IF(AND(G18="Yes",E18&gt;=Settings!$B$19),ROUND(N18*Settings!$B$17,2),0))</f>
        <v/>
      </c>
      <c r="S18" s="19">
        <f>IF(E18="","",ROUND(MIN(N(H18)*Settings!$B$20,Settings!$B$21)/12+N(I18)/12,2))</f>
        <v/>
      </c>
      <c r="T18" s="19">
        <f>IF(E18="","",MAX(0,E18-Q18-R18-S18))</f>
        <v/>
      </c>
      <c r="U18" s="19">
        <f>IF(E18="","",IF(OR(E18&lt;=Settings!$B$19,T18=0),0,ROUND(SUMPRODUCT((T18*12&gt;Settings!$A$25:$A$30)*(T18*12-Settings!$A$25:$A$30)*Settings!$C$25:$C$30)/12,2)))</f>
        <v/>
      </c>
      <c r="V18" s="19">
        <f>IF(E18="","",E18-Q18-R18-U18)</f>
        <v/>
      </c>
      <c r="W18" s="19">
        <f>IF(E18="","",IF(F18="No",0,ROUND((N18+O18+P18)*Settings!$B$16,2)))</f>
        <v/>
      </c>
      <c r="X18" s="19">
        <f>IF(E18="","",ROUND(E18*Settings!$B$18,2))</f>
        <v/>
      </c>
      <c r="Y18" s="19">
        <f>IF(E18="","",E18+W18+X18)</f>
        <v/>
      </c>
    </row>
    <row r="19">
      <c r="A19" s="16">
        <f>ROW()-5</f>
        <v/>
      </c>
      <c r="B19" s="8" t="n"/>
      <c r="C19" s="8" t="n"/>
      <c r="D19" s="8" t="n"/>
      <c r="E19" s="17" t="n"/>
      <c r="F19" s="8" t="inlineStr">
        <is>
          <t>Yes</t>
        </is>
      </c>
      <c r="G19" s="8" t="inlineStr">
        <is>
          <t>No</t>
        </is>
      </c>
      <c r="H19" s="13" t="n"/>
      <c r="I19" s="13" t="n"/>
      <c r="J19" s="8" t="n"/>
      <c r="K19" s="18" t="n"/>
      <c r="L19" s="8" t="n"/>
      <c r="M19" s="18" t="n"/>
      <c r="N19" s="19">
        <f>IF(E19="","",ROUND(E19*Settings!$B$9,2))</f>
        <v/>
      </c>
      <c r="O19" s="19">
        <f>IF(E19="","",ROUND(E19*Settings!$B$10,2))</f>
        <v/>
      </c>
      <c r="P19" s="19">
        <f>IF(E19="","",ROUND(E19*Settings!$B$11,2))</f>
        <v/>
      </c>
      <c r="Q19" s="19">
        <f>IF(E19="","",IF(F19="No",0,ROUND((N19+O19+P19)*Settings!$B$15,2)))</f>
        <v/>
      </c>
      <c r="R19" s="19">
        <f>IF(E19="","",IF(AND(G19="Yes",E19&gt;=Settings!$B$19),ROUND(N19*Settings!$B$17,2),0))</f>
        <v/>
      </c>
      <c r="S19" s="19">
        <f>IF(E19="","",ROUND(MIN(N(H19)*Settings!$B$20,Settings!$B$21)/12+N(I19)/12,2))</f>
        <v/>
      </c>
      <c r="T19" s="19">
        <f>IF(E19="","",MAX(0,E19-Q19-R19-S19))</f>
        <v/>
      </c>
      <c r="U19" s="19">
        <f>IF(E19="","",IF(OR(E19&lt;=Settings!$B$19,T19=0),0,ROUND(SUMPRODUCT((T19*12&gt;Settings!$A$25:$A$30)*(T19*12-Settings!$A$25:$A$30)*Settings!$C$25:$C$30)/12,2)))</f>
        <v/>
      </c>
      <c r="V19" s="19">
        <f>IF(E19="","",E19-Q19-R19-U19)</f>
        <v/>
      </c>
      <c r="W19" s="19">
        <f>IF(E19="","",IF(F19="No",0,ROUND((N19+O19+P19)*Settings!$B$16,2)))</f>
        <v/>
      </c>
      <c r="X19" s="19">
        <f>IF(E19="","",ROUND(E19*Settings!$B$18,2))</f>
        <v/>
      </c>
      <c r="Y19" s="19">
        <f>IF(E19="","",E19+W19+X19)</f>
        <v/>
      </c>
    </row>
    <row r="20">
      <c r="A20" s="16">
        <f>ROW()-5</f>
        <v/>
      </c>
      <c r="B20" s="8" t="n"/>
      <c r="C20" s="8" t="n"/>
      <c r="D20" s="8" t="n"/>
      <c r="E20" s="17" t="n"/>
      <c r="F20" s="8" t="inlineStr">
        <is>
          <t>Yes</t>
        </is>
      </c>
      <c r="G20" s="8" t="inlineStr">
        <is>
          <t>No</t>
        </is>
      </c>
      <c r="H20" s="13" t="n"/>
      <c r="I20" s="13" t="n"/>
      <c r="J20" s="8" t="n"/>
      <c r="K20" s="18" t="n"/>
      <c r="L20" s="8" t="n"/>
      <c r="M20" s="18" t="n"/>
      <c r="N20" s="19">
        <f>IF(E20="","",ROUND(E20*Settings!$B$9,2))</f>
        <v/>
      </c>
      <c r="O20" s="19">
        <f>IF(E20="","",ROUND(E20*Settings!$B$10,2))</f>
        <v/>
      </c>
      <c r="P20" s="19">
        <f>IF(E20="","",ROUND(E20*Settings!$B$11,2))</f>
        <v/>
      </c>
      <c r="Q20" s="19">
        <f>IF(E20="","",IF(F20="No",0,ROUND((N20+O20+P20)*Settings!$B$15,2)))</f>
        <v/>
      </c>
      <c r="R20" s="19">
        <f>IF(E20="","",IF(AND(G20="Yes",E20&gt;=Settings!$B$19),ROUND(N20*Settings!$B$17,2),0))</f>
        <v/>
      </c>
      <c r="S20" s="19">
        <f>IF(E20="","",ROUND(MIN(N(H20)*Settings!$B$20,Settings!$B$21)/12+N(I20)/12,2))</f>
        <v/>
      </c>
      <c r="T20" s="19">
        <f>IF(E20="","",MAX(0,E20-Q20-R20-S20))</f>
        <v/>
      </c>
      <c r="U20" s="19">
        <f>IF(E20="","",IF(OR(E20&lt;=Settings!$B$19,T20=0),0,ROUND(SUMPRODUCT((T20*12&gt;Settings!$A$25:$A$30)*(T20*12-Settings!$A$25:$A$30)*Settings!$C$25:$C$30)/12,2)))</f>
        <v/>
      </c>
      <c r="V20" s="19">
        <f>IF(E20="","",E20-Q20-R20-U20)</f>
        <v/>
      </c>
      <c r="W20" s="19">
        <f>IF(E20="","",IF(F20="No",0,ROUND((N20+O20+P20)*Settings!$B$16,2)))</f>
        <v/>
      </c>
      <c r="X20" s="19">
        <f>IF(E20="","",ROUND(E20*Settings!$B$18,2))</f>
        <v/>
      </c>
      <c r="Y20" s="19">
        <f>IF(E20="","",E20+W20+X20)</f>
        <v/>
      </c>
    </row>
    <row r="21">
      <c r="A21" s="16">
        <f>ROW()-5</f>
        <v/>
      </c>
      <c r="B21" s="8" t="n"/>
      <c r="C21" s="8" t="n"/>
      <c r="D21" s="8" t="n"/>
      <c r="E21" s="17" t="n"/>
      <c r="F21" s="8" t="inlineStr">
        <is>
          <t>Yes</t>
        </is>
      </c>
      <c r="G21" s="8" t="inlineStr">
        <is>
          <t>No</t>
        </is>
      </c>
      <c r="H21" s="13" t="n"/>
      <c r="I21" s="13" t="n"/>
      <c r="J21" s="8" t="n"/>
      <c r="K21" s="18" t="n"/>
      <c r="L21" s="8" t="n"/>
      <c r="M21" s="18" t="n"/>
      <c r="N21" s="19">
        <f>IF(E21="","",ROUND(E21*Settings!$B$9,2))</f>
        <v/>
      </c>
      <c r="O21" s="19">
        <f>IF(E21="","",ROUND(E21*Settings!$B$10,2))</f>
        <v/>
      </c>
      <c r="P21" s="19">
        <f>IF(E21="","",ROUND(E21*Settings!$B$11,2))</f>
        <v/>
      </c>
      <c r="Q21" s="19">
        <f>IF(E21="","",IF(F21="No",0,ROUND((N21+O21+P21)*Settings!$B$15,2)))</f>
        <v/>
      </c>
      <c r="R21" s="19">
        <f>IF(E21="","",IF(AND(G21="Yes",E21&gt;=Settings!$B$19),ROUND(N21*Settings!$B$17,2),0))</f>
        <v/>
      </c>
      <c r="S21" s="19">
        <f>IF(E21="","",ROUND(MIN(N(H21)*Settings!$B$20,Settings!$B$21)/12+N(I21)/12,2))</f>
        <v/>
      </c>
      <c r="T21" s="19">
        <f>IF(E21="","",MAX(0,E21-Q21-R21-S21))</f>
        <v/>
      </c>
      <c r="U21" s="19">
        <f>IF(E21="","",IF(OR(E21&lt;=Settings!$B$19,T21=0),0,ROUND(SUMPRODUCT((T21*12&gt;Settings!$A$25:$A$30)*(T21*12-Settings!$A$25:$A$30)*Settings!$C$25:$C$30)/12,2)))</f>
        <v/>
      </c>
      <c r="V21" s="19">
        <f>IF(E21="","",E21-Q21-R21-U21)</f>
        <v/>
      </c>
      <c r="W21" s="19">
        <f>IF(E21="","",IF(F21="No",0,ROUND((N21+O21+P21)*Settings!$B$16,2)))</f>
        <v/>
      </c>
      <c r="X21" s="19">
        <f>IF(E21="","",ROUND(E21*Settings!$B$18,2))</f>
        <v/>
      </c>
      <c r="Y21" s="19">
        <f>IF(E21="","",E21+W21+X21)</f>
        <v/>
      </c>
    </row>
    <row r="22">
      <c r="A22" s="16">
        <f>ROW()-5</f>
        <v/>
      </c>
      <c r="B22" s="8" t="n"/>
      <c r="C22" s="8" t="n"/>
      <c r="D22" s="8" t="n"/>
      <c r="E22" s="17" t="n"/>
      <c r="F22" s="8" t="inlineStr">
        <is>
          <t>Yes</t>
        </is>
      </c>
      <c r="G22" s="8" t="inlineStr">
        <is>
          <t>No</t>
        </is>
      </c>
      <c r="H22" s="13" t="n"/>
      <c r="I22" s="13" t="n"/>
      <c r="J22" s="8" t="n"/>
      <c r="K22" s="18" t="n"/>
      <c r="L22" s="8" t="n"/>
      <c r="M22" s="18" t="n"/>
      <c r="N22" s="19">
        <f>IF(E22="","",ROUND(E22*Settings!$B$9,2))</f>
        <v/>
      </c>
      <c r="O22" s="19">
        <f>IF(E22="","",ROUND(E22*Settings!$B$10,2))</f>
        <v/>
      </c>
      <c r="P22" s="19">
        <f>IF(E22="","",ROUND(E22*Settings!$B$11,2))</f>
        <v/>
      </c>
      <c r="Q22" s="19">
        <f>IF(E22="","",IF(F22="No",0,ROUND((N22+O22+P22)*Settings!$B$15,2)))</f>
        <v/>
      </c>
      <c r="R22" s="19">
        <f>IF(E22="","",IF(AND(G22="Yes",E22&gt;=Settings!$B$19),ROUND(N22*Settings!$B$17,2),0))</f>
        <v/>
      </c>
      <c r="S22" s="19">
        <f>IF(E22="","",ROUND(MIN(N(H22)*Settings!$B$20,Settings!$B$21)/12+N(I22)/12,2))</f>
        <v/>
      </c>
      <c r="T22" s="19">
        <f>IF(E22="","",MAX(0,E22-Q22-R22-S22))</f>
        <v/>
      </c>
      <c r="U22" s="19">
        <f>IF(E22="","",IF(OR(E22&lt;=Settings!$B$19,T22=0),0,ROUND(SUMPRODUCT((T22*12&gt;Settings!$A$25:$A$30)*(T22*12-Settings!$A$25:$A$30)*Settings!$C$25:$C$30)/12,2)))</f>
        <v/>
      </c>
      <c r="V22" s="19">
        <f>IF(E22="","",E22-Q22-R22-U22)</f>
        <v/>
      </c>
      <c r="W22" s="19">
        <f>IF(E22="","",IF(F22="No",0,ROUND((N22+O22+P22)*Settings!$B$16,2)))</f>
        <v/>
      </c>
      <c r="X22" s="19">
        <f>IF(E22="","",ROUND(E22*Settings!$B$18,2))</f>
        <v/>
      </c>
      <c r="Y22" s="19">
        <f>IF(E22="","",E22+W22+X22)</f>
        <v/>
      </c>
    </row>
    <row r="23">
      <c r="A23" s="16">
        <f>ROW()-5</f>
        <v/>
      </c>
      <c r="B23" s="8" t="n"/>
      <c r="C23" s="8" t="n"/>
      <c r="D23" s="8" t="n"/>
      <c r="E23" s="17" t="n"/>
      <c r="F23" s="8" t="inlineStr">
        <is>
          <t>Yes</t>
        </is>
      </c>
      <c r="G23" s="8" t="inlineStr">
        <is>
          <t>No</t>
        </is>
      </c>
      <c r="H23" s="13" t="n"/>
      <c r="I23" s="13" t="n"/>
      <c r="J23" s="8" t="n"/>
      <c r="K23" s="18" t="n"/>
      <c r="L23" s="8" t="n"/>
      <c r="M23" s="18" t="n"/>
      <c r="N23" s="19">
        <f>IF(E23="","",ROUND(E23*Settings!$B$9,2))</f>
        <v/>
      </c>
      <c r="O23" s="19">
        <f>IF(E23="","",ROUND(E23*Settings!$B$10,2))</f>
        <v/>
      </c>
      <c r="P23" s="19">
        <f>IF(E23="","",ROUND(E23*Settings!$B$11,2))</f>
        <v/>
      </c>
      <c r="Q23" s="19">
        <f>IF(E23="","",IF(F23="No",0,ROUND((N23+O23+P23)*Settings!$B$15,2)))</f>
        <v/>
      </c>
      <c r="R23" s="19">
        <f>IF(E23="","",IF(AND(G23="Yes",E23&gt;=Settings!$B$19),ROUND(N23*Settings!$B$17,2),0))</f>
        <v/>
      </c>
      <c r="S23" s="19">
        <f>IF(E23="","",ROUND(MIN(N(H23)*Settings!$B$20,Settings!$B$21)/12+N(I23)/12,2))</f>
        <v/>
      </c>
      <c r="T23" s="19">
        <f>IF(E23="","",MAX(0,E23-Q23-R23-S23))</f>
        <v/>
      </c>
      <c r="U23" s="19">
        <f>IF(E23="","",IF(OR(E23&lt;=Settings!$B$19,T23=0),0,ROUND(SUMPRODUCT((T23*12&gt;Settings!$A$25:$A$30)*(T23*12-Settings!$A$25:$A$30)*Settings!$C$25:$C$30)/12,2)))</f>
        <v/>
      </c>
      <c r="V23" s="19">
        <f>IF(E23="","",E23-Q23-R23-U23)</f>
        <v/>
      </c>
      <c r="W23" s="19">
        <f>IF(E23="","",IF(F23="No",0,ROUND((N23+O23+P23)*Settings!$B$16,2)))</f>
        <v/>
      </c>
      <c r="X23" s="19">
        <f>IF(E23="","",ROUND(E23*Settings!$B$18,2))</f>
        <v/>
      </c>
      <c r="Y23" s="19">
        <f>IF(E23="","",E23+W23+X23)</f>
        <v/>
      </c>
    </row>
    <row r="24">
      <c r="A24" s="16">
        <f>ROW()-5</f>
        <v/>
      </c>
      <c r="B24" s="8" t="n"/>
      <c r="C24" s="8" t="n"/>
      <c r="D24" s="8" t="n"/>
      <c r="E24" s="17" t="n"/>
      <c r="F24" s="8" t="inlineStr">
        <is>
          <t>Yes</t>
        </is>
      </c>
      <c r="G24" s="8" t="inlineStr">
        <is>
          <t>No</t>
        </is>
      </c>
      <c r="H24" s="13" t="n"/>
      <c r="I24" s="13" t="n"/>
      <c r="J24" s="8" t="n"/>
      <c r="K24" s="18" t="n"/>
      <c r="L24" s="8" t="n"/>
      <c r="M24" s="18" t="n"/>
      <c r="N24" s="19">
        <f>IF(E24="","",ROUND(E24*Settings!$B$9,2))</f>
        <v/>
      </c>
      <c r="O24" s="19">
        <f>IF(E24="","",ROUND(E24*Settings!$B$10,2))</f>
        <v/>
      </c>
      <c r="P24" s="19">
        <f>IF(E24="","",ROUND(E24*Settings!$B$11,2))</f>
        <v/>
      </c>
      <c r="Q24" s="19">
        <f>IF(E24="","",IF(F24="No",0,ROUND((N24+O24+P24)*Settings!$B$15,2)))</f>
        <v/>
      </c>
      <c r="R24" s="19">
        <f>IF(E24="","",IF(AND(G24="Yes",E24&gt;=Settings!$B$19),ROUND(N24*Settings!$B$17,2),0))</f>
        <v/>
      </c>
      <c r="S24" s="19">
        <f>IF(E24="","",ROUND(MIN(N(H24)*Settings!$B$20,Settings!$B$21)/12+N(I24)/12,2))</f>
        <v/>
      </c>
      <c r="T24" s="19">
        <f>IF(E24="","",MAX(0,E24-Q24-R24-S24))</f>
        <v/>
      </c>
      <c r="U24" s="19">
        <f>IF(E24="","",IF(OR(E24&lt;=Settings!$B$19,T24=0),0,ROUND(SUMPRODUCT((T24*12&gt;Settings!$A$25:$A$30)*(T24*12-Settings!$A$25:$A$30)*Settings!$C$25:$C$30)/12,2)))</f>
        <v/>
      </c>
      <c r="V24" s="19">
        <f>IF(E24="","",E24-Q24-R24-U24)</f>
        <v/>
      </c>
      <c r="W24" s="19">
        <f>IF(E24="","",IF(F24="No",0,ROUND((N24+O24+P24)*Settings!$B$16,2)))</f>
        <v/>
      </c>
      <c r="X24" s="19">
        <f>IF(E24="","",ROUND(E24*Settings!$B$18,2))</f>
        <v/>
      </c>
      <c r="Y24" s="19">
        <f>IF(E24="","",E24+W24+X24)</f>
        <v/>
      </c>
    </row>
    <row r="25">
      <c r="A25" s="16">
        <f>ROW()-5</f>
        <v/>
      </c>
      <c r="B25" s="8" t="n"/>
      <c r="C25" s="8" t="n"/>
      <c r="D25" s="8" t="n"/>
      <c r="E25" s="17" t="n"/>
      <c r="F25" s="8" t="inlineStr">
        <is>
          <t>Yes</t>
        </is>
      </c>
      <c r="G25" s="8" t="inlineStr">
        <is>
          <t>No</t>
        </is>
      </c>
      <c r="H25" s="13" t="n"/>
      <c r="I25" s="13" t="n"/>
      <c r="J25" s="8" t="n"/>
      <c r="K25" s="18" t="n"/>
      <c r="L25" s="8" t="n"/>
      <c r="M25" s="18" t="n"/>
      <c r="N25" s="19">
        <f>IF(E25="","",ROUND(E25*Settings!$B$9,2))</f>
        <v/>
      </c>
      <c r="O25" s="19">
        <f>IF(E25="","",ROUND(E25*Settings!$B$10,2))</f>
        <v/>
      </c>
      <c r="P25" s="19">
        <f>IF(E25="","",ROUND(E25*Settings!$B$11,2))</f>
        <v/>
      </c>
      <c r="Q25" s="19">
        <f>IF(E25="","",IF(F25="No",0,ROUND((N25+O25+P25)*Settings!$B$15,2)))</f>
        <v/>
      </c>
      <c r="R25" s="19">
        <f>IF(E25="","",IF(AND(G25="Yes",E25&gt;=Settings!$B$19),ROUND(N25*Settings!$B$17,2),0))</f>
        <v/>
      </c>
      <c r="S25" s="19">
        <f>IF(E25="","",ROUND(MIN(N(H25)*Settings!$B$20,Settings!$B$21)/12+N(I25)/12,2))</f>
        <v/>
      </c>
      <c r="T25" s="19">
        <f>IF(E25="","",MAX(0,E25-Q25-R25-S25))</f>
        <v/>
      </c>
      <c r="U25" s="19">
        <f>IF(E25="","",IF(OR(E25&lt;=Settings!$B$19,T25=0),0,ROUND(SUMPRODUCT((T25*12&gt;Settings!$A$25:$A$30)*(T25*12-Settings!$A$25:$A$30)*Settings!$C$25:$C$30)/12,2)))</f>
        <v/>
      </c>
      <c r="V25" s="19">
        <f>IF(E25="","",E25-Q25-R25-U25)</f>
        <v/>
      </c>
      <c r="W25" s="19">
        <f>IF(E25="","",IF(F25="No",0,ROUND((N25+O25+P25)*Settings!$B$16,2)))</f>
        <v/>
      </c>
      <c r="X25" s="19">
        <f>IF(E25="","",ROUND(E25*Settings!$B$18,2))</f>
        <v/>
      </c>
      <c r="Y25" s="19">
        <f>IF(E25="","",E25+W25+X25)</f>
        <v/>
      </c>
    </row>
    <row r="26">
      <c r="A26" s="16">
        <f>ROW()-5</f>
        <v/>
      </c>
      <c r="B26" s="8" t="n"/>
      <c r="C26" s="8" t="n"/>
      <c r="D26" s="8" t="n"/>
      <c r="E26" s="17" t="n"/>
      <c r="F26" s="8" t="inlineStr">
        <is>
          <t>Yes</t>
        </is>
      </c>
      <c r="G26" s="8" t="inlineStr">
        <is>
          <t>No</t>
        </is>
      </c>
      <c r="H26" s="13" t="n"/>
      <c r="I26" s="13" t="n"/>
      <c r="J26" s="8" t="n"/>
      <c r="K26" s="18" t="n"/>
      <c r="L26" s="8" t="n"/>
      <c r="M26" s="18" t="n"/>
      <c r="N26" s="19">
        <f>IF(E26="","",ROUND(E26*Settings!$B$9,2))</f>
        <v/>
      </c>
      <c r="O26" s="19">
        <f>IF(E26="","",ROUND(E26*Settings!$B$10,2))</f>
        <v/>
      </c>
      <c r="P26" s="19">
        <f>IF(E26="","",ROUND(E26*Settings!$B$11,2))</f>
        <v/>
      </c>
      <c r="Q26" s="19">
        <f>IF(E26="","",IF(F26="No",0,ROUND((N26+O26+P26)*Settings!$B$15,2)))</f>
        <v/>
      </c>
      <c r="R26" s="19">
        <f>IF(E26="","",IF(AND(G26="Yes",E26&gt;=Settings!$B$19),ROUND(N26*Settings!$B$17,2),0))</f>
        <v/>
      </c>
      <c r="S26" s="19">
        <f>IF(E26="","",ROUND(MIN(N(H26)*Settings!$B$20,Settings!$B$21)/12+N(I26)/12,2))</f>
        <v/>
      </c>
      <c r="T26" s="19">
        <f>IF(E26="","",MAX(0,E26-Q26-R26-S26))</f>
        <v/>
      </c>
      <c r="U26" s="19">
        <f>IF(E26="","",IF(OR(E26&lt;=Settings!$B$19,T26=0),0,ROUND(SUMPRODUCT((T26*12&gt;Settings!$A$25:$A$30)*(T26*12-Settings!$A$25:$A$30)*Settings!$C$25:$C$30)/12,2)))</f>
        <v/>
      </c>
      <c r="V26" s="19">
        <f>IF(E26="","",E26-Q26-R26-U26)</f>
        <v/>
      </c>
      <c r="W26" s="19">
        <f>IF(E26="","",IF(F26="No",0,ROUND((N26+O26+P26)*Settings!$B$16,2)))</f>
        <v/>
      </c>
      <c r="X26" s="19">
        <f>IF(E26="","",ROUND(E26*Settings!$B$18,2))</f>
        <v/>
      </c>
      <c r="Y26" s="19">
        <f>IF(E26="","",E26+W26+X26)</f>
        <v/>
      </c>
    </row>
    <row r="27">
      <c r="A27" s="16">
        <f>ROW()-5</f>
        <v/>
      </c>
      <c r="B27" s="8" t="n"/>
      <c r="C27" s="8" t="n"/>
      <c r="D27" s="8" t="n"/>
      <c r="E27" s="17" t="n"/>
      <c r="F27" s="8" t="inlineStr">
        <is>
          <t>Yes</t>
        </is>
      </c>
      <c r="G27" s="8" t="inlineStr">
        <is>
          <t>No</t>
        </is>
      </c>
      <c r="H27" s="13" t="n"/>
      <c r="I27" s="13" t="n"/>
      <c r="J27" s="8" t="n"/>
      <c r="K27" s="18" t="n"/>
      <c r="L27" s="8" t="n"/>
      <c r="M27" s="18" t="n"/>
      <c r="N27" s="19">
        <f>IF(E27="","",ROUND(E27*Settings!$B$9,2))</f>
        <v/>
      </c>
      <c r="O27" s="19">
        <f>IF(E27="","",ROUND(E27*Settings!$B$10,2))</f>
        <v/>
      </c>
      <c r="P27" s="19">
        <f>IF(E27="","",ROUND(E27*Settings!$B$11,2))</f>
        <v/>
      </c>
      <c r="Q27" s="19">
        <f>IF(E27="","",IF(F27="No",0,ROUND((N27+O27+P27)*Settings!$B$15,2)))</f>
        <v/>
      </c>
      <c r="R27" s="19">
        <f>IF(E27="","",IF(AND(G27="Yes",E27&gt;=Settings!$B$19),ROUND(N27*Settings!$B$17,2),0))</f>
        <v/>
      </c>
      <c r="S27" s="19">
        <f>IF(E27="","",ROUND(MIN(N(H27)*Settings!$B$20,Settings!$B$21)/12+N(I27)/12,2))</f>
        <v/>
      </c>
      <c r="T27" s="19">
        <f>IF(E27="","",MAX(0,E27-Q27-R27-S27))</f>
        <v/>
      </c>
      <c r="U27" s="19">
        <f>IF(E27="","",IF(OR(E27&lt;=Settings!$B$19,T27=0),0,ROUND(SUMPRODUCT((T27*12&gt;Settings!$A$25:$A$30)*(T27*12-Settings!$A$25:$A$30)*Settings!$C$25:$C$30)/12,2)))</f>
        <v/>
      </c>
      <c r="V27" s="19">
        <f>IF(E27="","",E27-Q27-R27-U27)</f>
        <v/>
      </c>
      <c r="W27" s="19">
        <f>IF(E27="","",IF(F27="No",0,ROUND((N27+O27+P27)*Settings!$B$16,2)))</f>
        <v/>
      </c>
      <c r="X27" s="19">
        <f>IF(E27="","",ROUND(E27*Settings!$B$18,2))</f>
        <v/>
      </c>
      <c r="Y27" s="19">
        <f>IF(E27="","",E27+W27+X27)</f>
        <v/>
      </c>
    </row>
    <row r="28">
      <c r="A28" s="16">
        <f>ROW()-5</f>
        <v/>
      </c>
      <c r="B28" s="8" t="n"/>
      <c r="C28" s="8" t="n"/>
      <c r="D28" s="8" t="n"/>
      <c r="E28" s="17" t="n"/>
      <c r="F28" s="8" t="inlineStr">
        <is>
          <t>Yes</t>
        </is>
      </c>
      <c r="G28" s="8" t="inlineStr">
        <is>
          <t>No</t>
        </is>
      </c>
      <c r="H28" s="13" t="n"/>
      <c r="I28" s="13" t="n"/>
      <c r="J28" s="8" t="n"/>
      <c r="K28" s="18" t="n"/>
      <c r="L28" s="8" t="n"/>
      <c r="M28" s="18" t="n"/>
      <c r="N28" s="19">
        <f>IF(E28="","",ROUND(E28*Settings!$B$9,2))</f>
        <v/>
      </c>
      <c r="O28" s="19">
        <f>IF(E28="","",ROUND(E28*Settings!$B$10,2))</f>
        <v/>
      </c>
      <c r="P28" s="19">
        <f>IF(E28="","",ROUND(E28*Settings!$B$11,2))</f>
        <v/>
      </c>
      <c r="Q28" s="19">
        <f>IF(E28="","",IF(F28="No",0,ROUND((N28+O28+P28)*Settings!$B$15,2)))</f>
        <v/>
      </c>
      <c r="R28" s="19">
        <f>IF(E28="","",IF(AND(G28="Yes",E28&gt;=Settings!$B$19),ROUND(N28*Settings!$B$17,2),0))</f>
        <v/>
      </c>
      <c r="S28" s="19">
        <f>IF(E28="","",ROUND(MIN(N(H28)*Settings!$B$20,Settings!$B$21)/12+N(I28)/12,2))</f>
        <v/>
      </c>
      <c r="T28" s="19">
        <f>IF(E28="","",MAX(0,E28-Q28-R28-S28))</f>
        <v/>
      </c>
      <c r="U28" s="19">
        <f>IF(E28="","",IF(OR(E28&lt;=Settings!$B$19,T28=0),0,ROUND(SUMPRODUCT((T28*12&gt;Settings!$A$25:$A$30)*(T28*12-Settings!$A$25:$A$30)*Settings!$C$25:$C$30)/12,2)))</f>
        <v/>
      </c>
      <c r="V28" s="19">
        <f>IF(E28="","",E28-Q28-R28-U28)</f>
        <v/>
      </c>
      <c r="W28" s="19">
        <f>IF(E28="","",IF(F28="No",0,ROUND((N28+O28+P28)*Settings!$B$16,2)))</f>
        <v/>
      </c>
      <c r="X28" s="19">
        <f>IF(E28="","",ROUND(E28*Settings!$B$18,2))</f>
        <v/>
      </c>
      <c r="Y28" s="19">
        <f>IF(E28="","",E28+W28+X28)</f>
        <v/>
      </c>
    </row>
    <row r="29">
      <c r="A29" s="16">
        <f>ROW()-5</f>
        <v/>
      </c>
      <c r="B29" s="8" t="n"/>
      <c r="C29" s="8" t="n"/>
      <c r="D29" s="8" t="n"/>
      <c r="E29" s="17" t="n"/>
      <c r="F29" s="8" t="inlineStr">
        <is>
          <t>Yes</t>
        </is>
      </c>
      <c r="G29" s="8" t="inlineStr">
        <is>
          <t>No</t>
        </is>
      </c>
      <c r="H29" s="13" t="n"/>
      <c r="I29" s="13" t="n"/>
      <c r="J29" s="8" t="n"/>
      <c r="K29" s="18" t="n"/>
      <c r="L29" s="8" t="n"/>
      <c r="M29" s="18" t="n"/>
      <c r="N29" s="19">
        <f>IF(E29="","",ROUND(E29*Settings!$B$9,2))</f>
        <v/>
      </c>
      <c r="O29" s="19">
        <f>IF(E29="","",ROUND(E29*Settings!$B$10,2))</f>
        <v/>
      </c>
      <c r="P29" s="19">
        <f>IF(E29="","",ROUND(E29*Settings!$B$11,2))</f>
        <v/>
      </c>
      <c r="Q29" s="19">
        <f>IF(E29="","",IF(F29="No",0,ROUND((N29+O29+P29)*Settings!$B$15,2)))</f>
        <v/>
      </c>
      <c r="R29" s="19">
        <f>IF(E29="","",IF(AND(G29="Yes",E29&gt;=Settings!$B$19),ROUND(N29*Settings!$B$17,2),0))</f>
        <v/>
      </c>
      <c r="S29" s="19">
        <f>IF(E29="","",ROUND(MIN(N(H29)*Settings!$B$20,Settings!$B$21)/12+N(I29)/12,2))</f>
        <v/>
      </c>
      <c r="T29" s="19">
        <f>IF(E29="","",MAX(0,E29-Q29-R29-S29))</f>
        <v/>
      </c>
      <c r="U29" s="19">
        <f>IF(E29="","",IF(OR(E29&lt;=Settings!$B$19,T29=0),0,ROUND(SUMPRODUCT((T29*12&gt;Settings!$A$25:$A$30)*(T29*12-Settings!$A$25:$A$30)*Settings!$C$25:$C$30)/12,2)))</f>
        <v/>
      </c>
      <c r="V29" s="19">
        <f>IF(E29="","",E29-Q29-R29-U29)</f>
        <v/>
      </c>
      <c r="W29" s="19">
        <f>IF(E29="","",IF(F29="No",0,ROUND((N29+O29+P29)*Settings!$B$16,2)))</f>
        <v/>
      </c>
      <c r="X29" s="19">
        <f>IF(E29="","",ROUND(E29*Settings!$B$18,2))</f>
        <v/>
      </c>
      <c r="Y29" s="19">
        <f>IF(E29="","",E29+W29+X29)</f>
        <v/>
      </c>
    </row>
    <row r="30">
      <c r="A30" s="16">
        <f>ROW()-5</f>
        <v/>
      </c>
      <c r="B30" s="8" t="n"/>
      <c r="C30" s="8" t="n"/>
      <c r="D30" s="8" t="n"/>
      <c r="E30" s="17" t="n"/>
      <c r="F30" s="8" t="inlineStr">
        <is>
          <t>Yes</t>
        </is>
      </c>
      <c r="G30" s="8" t="inlineStr">
        <is>
          <t>No</t>
        </is>
      </c>
      <c r="H30" s="13" t="n"/>
      <c r="I30" s="13" t="n"/>
      <c r="J30" s="8" t="n"/>
      <c r="K30" s="18" t="n"/>
      <c r="L30" s="8" t="n"/>
      <c r="M30" s="18" t="n"/>
      <c r="N30" s="19">
        <f>IF(E30="","",ROUND(E30*Settings!$B$9,2))</f>
        <v/>
      </c>
      <c r="O30" s="19">
        <f>IF(E30="","",ROUND(E30*Settings!$B$10,2))</f>
        <v/>
      </c>
      <c r="P30" s="19">
        <f>IF(E30="","",ROUND(E30*Settings!$B$11,2))</f>
        <v/>
      </c>
      <c r="Q30" s="19">
        <f>IF(E30="","",IF(F30="No",0,ROUND((N30+O30+P30)*Settings!$B$15,2)))</f>
        <v/>
      </c>
      <c r="R30" s="19">
        <f>IF(E30="","",IF(AND(G30="Yes",E30&gt;=Settings!$B$19),ROUND(N30*Settings!$B$17,2),0))</f>
        <v/>
      </c>
      <c r="S30" s="19">
        <f>IF(E30="","",ROUND(MIN(N(H30)*Settings!$B$20,Settings!$B$21)/12+N(I30)/12,2))</f>
        <v/>
      </c>
      <c r="T30" s="19">
        <f>IF(E30="","",MAX(0,E30-Q30-R30-S30))</f>
        <v/>
      </c>
      <c r="U30" s="19">
        <f>IF(E30="","",IF(OR(E30&lt;=Settings!$B$19,T30=0),0,ROUND(SUMPRODUCT((T30*12&gt;Settings!$A$25:$A$30)*(T30*12-Settings!$A$25:$A$30)*Settings!$C$25:$C$30)/12,2)))</f>
        <v/>
      </c>
      <c r="V30" s="19">
        <f>IF(E30="","",E30-Q30-R30-U30)</f>
        <v/>
      </c>
      <c r="W30" s="19">
        <f>IF(E30="","",IF(F30="No",0,ROUND((N30+O30+P30)*Settings!$B$16,2)))</f>
        <v/>
      </c>
      <c r="X30" s="19">
        <f>IF(E30="","",ROUND(E30*Settings!$B$18,2))</f>
        <v/>
      </c>
      <c r="Y30" s="19">
        <f>IF(E30="","",E30+W30+X30)</f>
        <v/>
      </c>
    </row>
    <row r="31">
      <c r="A31" s="16">
        <f>ROW()-5</f>
        <v/>
      </c>
      <c r="B31" s="8" t="n"/>
      <c r="C31" s="8" t="n"/>
      <c r="D31" s="8" t="n"/>
      <c r="E31" s="17" t="n"/>
      <c r="F31" s="8" t="inlineStr">
        <is>
          <t>Yes</t>
        </is>
      </c>
      <c r="G31" s="8" t="inlineStr">
        <is>
          <t>No</t>
        </is>
      </c>
      <c r="H31" s="13" t="n"/>
      <c r="I31" s="13" t="n"/>
      <c r="J31" s="8" t="n"/>
      <c r="K31" s="18" t="n"/>
      <c r="L31" s="8" t="n"/>
      <c r="M31" s="18" t="n"/>
      <c r="N31" s="19">
        <f>IF(E31="","",ROUND(E31*Settings!$B$9,2))</f>
        <v/>
      </c>
      <c r="O31" s="19">
        <f>IF(E31="","",ROUND(E31*Settings!$B$10,2))</f>
        <v/>
      </c>
      <c r="P31" s="19">
        <f>IF(E31="","",ROUND(E31*Settings!$B$11,2))</f>
        <v/>
      </c>
      <c r="Q31" s="19">
        <f>IF(E31="","",IF(F31="No",0,ROUND((N31+O31+P31)*Settings!$B$15,2)))</f>
        <v/>
      </c>
      <c r="R31" s="19">
        <f>IF(E31="","",IF(AND(G31="Yes",E31&gt;=Settings!$B$19),ROUND(N31*Settings!$B$17,2),0))</f>
        <v/>
      </c>
      <c r="S31" s="19">
        <f>IF(E31="","",ROUND(MIN(N(H31)*Settings!$B$20,Settings!$B$21)/12+N(I31)/12,2))</f>
        <v/>
      </c>
      <c r="T31" s="19">
        <f>IF(E31="","",MAX(0,E31-Q31-R31-S31))</f>
        <v/>
      </c>
      <c r="U31" s="19">
        <f>IF(E31="","",IF(OR(E31&lt;=Settings!$B$19,T31=0),0,ROUND(SUMPRODUCT((T31*12&gt;Settings!$A$25:$A$30)*(T31*12-Settings!$A$25:$A$30)*Settings!$C$25:$C$30)/12,2)))</f>
        <v/>
      </c>
      <c r="V31" s="19">
        <f>IF(E31="","",E31-Q31-R31-U31)</f>
        <v/>
      </c>
      <c r="W31" s="19">
        <f>IF(E31="","",IF(F31="No",0,ROUND((N31+O31+P31)*Settings!$B$16,2)))</f>
        <v/>
      </c>
      <c r="X31" s="19">
        <f>IF(E31="","",ROUND(E31*Settings!$B$18,2))</f>
        <v/>
      </c>
      <c r="Y31" s="19">
        <f>IF(E31="","",E31+W31+X31)</f>
        <v/>
      </c>
    </row>
    <row r="32">
      <c r="A32" s="16">
        <f>ROW()-5</f>
        <v/>
      </c>
      <c r="B32" s="8" t="n"/>
      <c r="C32" s="8" t="n"/>
      <c r="D32" s="8" t="n"/>
      <c r="E32" s="17" t="n"/>
      <c r="F32" s="8" t="inlineStr">
        <is>
          <t>Yes</t>
        </is>
      </c>
      <c r="G32" s="8" t="inlineStr">
        <is>
          <t>No</t>
        </is>
      </c>
      <c r="H32" s="13" t="n"/>
      <c r="I32" s="13" t="n"/>
      <c r="J32" s="8" t="n"/>
      <c r="K32" s="18" t="n"/>
      <c r="L32" s="8" t="n"/>
      <c r="M32" s="18" t="n"/>
      <c r="N32" s="19">
        <f>IF(E32="","",ROUND(E32*Settings!$B$9,2))</f>
        <v/>
      </c>
      <c r="O32" s="19">
        <f>IF(E32="","",ROUND(E32*Settings!$B$10,2))</f>
        <v/>
      </c>
      <c r="P32" s="19">
        <f>IF(E32="","",ROUND(E32*Settings!$B$11,2))</f>
        <v/>
      </c>
      <c r="Q32" s="19">
        <f>IF(E32="","",IF(F32="No",0,ROUND((N32+O32+P32)*Settings!$B$15,2)))</f>
        <v/>
      </c>
      <c r="R32" s="19">
        <f>IF(E32="","",IF(AND(G32="Yes",E32&gt;=Settings!$B$19),ROUND(N32*Settings!$B$17,2),0))</f>
        <v/>
      </c>
      <c r="S32" s="19">
        <f>IF(E32="","",ROUND(MIN(N(H32)*Settings!$B$20,Settings!$B$21)/12+N(I32)/12,2))</f>
        <v/>
      </c>
      <c r="T32" s="19">
        <f>IF(E32="","",MAX(0,E32-Q32-R32-S32))</f>
        <v/>
      </c>
      <c r="U32" s="19">
        <f>IF(E32="","",IF(OR(E32&lt;=Settings!$B$19,T32=0),0,ROUND(SUMPRODUCT((T32*12&gt;Settings!$A$25:$A$30)*(T32*12-Settings!$A$25:$A$30)*Settings!$C$25:$C$30)/12,2)))</f>
        <v/>
      </c>
      <c r="V32" s="19">
        <f>IF(E32="","",E32-Q32-R32-U32)</f>
        <v/>
      </c>
      <c r="W32" s="19">
        <f>IF(E32="","",IF(F32="No",0,ROUND((N32+O32+P32)*Settings!$B$16,2)))</f>
        <v/>
      </c>
      <c r="X32" s="19">
        <f>IF(E32="","",ROUND(E32*Settings!$B$18,2))</f>
        <v/>
      </c>
      <c r="Y32" s="19">
        <f>IF(E32="","",E32+W32+X32)</f>
        <v/>
      </c>
    </row>
    <row r="33">
      <c r="A33" s="16">
        <f>ROW()-5</f>
        <v/>
      </c>
      <c r="B33" s="8" t="n"/>
      <c r="C33" s="8" t="n"/>
      <c r="D33" s="8" t="n"/>
      <c r="E33" s="17" t="n"/>
      <c r="F33" s="8" t="inlineStr">
        <is>
          <t>Yes</t>
        </is>
      </c>
      <c r="G33" s="8" t="inlineStr">
        <is>
          <t>No</t>
        </is>
      </c>
      <c r="H33" s="13" t="n"/>
      <c r="I33" s="13" t="n"/>
      <c r="J33" s="8" t="n"/>
      <c r="K33" s="18" t="n"/>
      <c r="L33" s="8" t="n"/>
      <c r="M33" s="18" t="n"/>
      <c r="N33" s="19">
        <f>IF(E33="","",ROUND(E33*Settings!$B$9,2))</f>
        <v/>
      </c>
      <c r="O33" s="19">
        <f>IF(E33="","",ROUND(E33*Settings!$B$10,2))</f>
        <v/>
      </c>
      <c r="P33" s="19">
        <f>IF(E33="","",ROUND(E33*Settings!$B$11,2))</f>
        <v/>
      </c>
      <c r="Q33" s="19">
        <f>IF(E33="","",IF(F33="No",0,ROUND((N33+O33+P33)*Settings!$B$15,2)))</f>
        <v/>
      </c>
      <c r="R33" s="19">
        <f>IF(E33="","",IF(AND(G33="Yes",E33&gt;=Settings!$B$19),ROUND(N33*Settings!$B$17,2),0))</f>
        <v/>
      </c>
      <c r="S33" s="19">
        <f>IF(E33="","",ROUND(MIN(N(H33)*Settings!$B$20,Settings!$B$21)/12+N(I33)/12,2))</f>
        <v/>
      </c>
      <c r="T33" s="19">
        <f>IF(E33="","",MAX(0,E33-Q33-R33-S33))</f>
        <v/>
      </c>
      <c r="U33" s="19">
        <f>IF(E33="","",IF(OR(E33&lt;=Settings!$B$19,T33=0),0,ROUND(SUMPRODUCT((T33*12&gt;Settings!$A$25:$A$30)*(T33*12-Settings!$A$25:$A$30)*Settings!$C$25:$C$30)/12,2)))</f>
        <v/>
      </c>
      <c r="V33" s="19">
        <f>IF(E33="","",E33-Q33-R33-U33)</f>
        <v/>
      </c>
      <c r="W33" s="19">
        <f>IF(E33="","",IF(F33="No",0,ROUND((N33+O33+P33)*Settings!$B$16,2)))</f>
        <v/>
      </c>
      <c r="X33" s="19">
        <f>IF(E33="","",ROUND(E33*Settings!$B$18,2))</f>
        <v/>
      </c>
      <c r="Y33" s="19">
        <f>IF(E33="","",E33+W33+X33)</f>
        <v/>
      </c>
    </row>
    <row r="34">
      <c r="A34" s="16">
        <f>ROW()-5</f>
        <v/>
      </c>
      <c r="B34" s="8" t="n"/>
      <c r="C34" s="8" t="n"/>
      <c r="D34" s="8" t="n"/>
      <c r="E34" s="17" t="n"/>
      <c r="F34" s="8" t="inlineStr">
        <is>
          <t>Yes</t>
        </is>
      </c>
      <c r="G34" s="8" t="inlineStr">
        <is>
          <t>No</t>
        </is>
      </c>
      <c r="H34" s="13" t="n"/>
      <c r="I34" s="13" t="n"/>
      <c r="J34" s="8" t="n"/>
      <c r="K34" s="18" t="n"/>
      <c r="L34" s="8" t="n"/>
      <c r="M34" s="18" t="n"/>
      <c r="N34" s="19">
        <f>IF(E34="","",ROUND(E34*Settings!$B$9,2))</f>
        <v/>
      </c>
      <c r="O34" s="19">
        <f>IF(E34="","",ROUND(E34*Settings!$B$10,2))</f>
        <v/>
      </c>
      <c r="P34" s="19">
        <f>IF(E34="","",ROUND(E34*Settings!$B$11,2))</f>
        <v/>
      </c>
      <c r="Q34" s="19">
        <f>IF(E34="","",IF(F34="No",0,ROUND((N34+O34+P34)*Settings!$B$15,2)))</f>
        <v/>
      </c>
      <c r="R34" s="19">
        <f>IF(E34="","",IF(AND(G34="Yes",E34&gt;=Settings!$B$19),ROUND(N34*Settings!$B$17,2),0))</f>
        <v/>
      </c>
      <c r="S34" s="19">
        <f>IF(E34="","",ROUND(MIN(N(H34)*Settings!$B$20,Settings!$B$21)/12+N(I34)/12,2))</f>
        <v/>
      </c>
      <c r="T34" s="19">
        <f>IF(E34="","",MAX(0,E34-Q34-R34-S34))</f>
        <v/>
      </c>
      <c r="U34" s="19">
        <f>IF(E34="","",IF(OR(E34&lt;=Settings!$B$19,T34=0),0,ROUND(SUMPRODUCT((T34*12&gt;Settings!$A$25:$A$30)*(T34*12-Settings!$A$25:$A$30)*Settings!$C$25:$C$30)/12,2)))</f>
        <v/>
      </c>
      <c r="V34" s="19">
        <f>IF(E34="","",E34-Q34-R34-U34)</f>
        <v/>
      </c>
      <c r="W34" s="19">
        <f>IF(E34="","",IF(F34="No",0,ROUND((N34+O34+P34)*Settings!$B$16,2)))</f>
        <v/>
      </c>
      <c r="X34" s="19">
        <f>IF(E34="","",ROUND(E34*Settings!$B$18,2))</f>
        <v/>
      </c>
      <c r="Y34" s="19">
        <f>IF(E34="","",E34+W34+X34)</f>
        <v/>
      </c>
    </row>
    <row r="35">
      <c r="A35" s="16">
        <f>ROW()-5</f>
        <v/>
      </c>
      <c r="B35" s="8" t="n"/>
      <c r="C35" s="8" t="n"/>
      <c r="D35" s="8" t="n"/>
      <c r="E35" s="17" t="n"/>
      <c r="F35" s="8" t="inlineStr">
        <is>
          <t>Yes</t>
        </is>
      </c>
      <c r="G35" s="8" t="inlineStr">
        <is>
          <t>No</t>
        </is>
      </c>
      <c r="H35" s="13" t="n"/>
      <c r="I35" s="13" t="n"/>
      <c r="J35" s="8" t="n"/>
      <c r="K35" s="18" t="n"/>
      <c r="L35" s="8" t="n"/>
      <c r="M35" s="18" t="n"/>
      <c r="N35" s="19">
        <f>IF(E35="","",ROUND(E35*Settings!$B$9,2))</f>
        <v/>
      </c>
      <c r="O35" s="19">
        <f>IF(E35="","",ROUND(E35*Settings!$B$10,2))</f>
        <v/>
      </c>
      <c r="P35" s="19">
        <f>IF(E35="","",ROUND(E35*Settings!$B$11,2))</f>
        <v/>
      </c>
      <c r="Q35" s="19">
        <f>IF(E35="","",IF(F35="No",0,ROUND((N35+O35+P35)*Settings!$B$15,2)))</f>
        <v/>
      </c>
      <c r="R35" s="19">
        <f>IF(E35="","",IF(AND(G35="Yes",E35&gt;=Settings!$B$19),ROUND(N35*Settings!$B$17,2),0))</f>
        <v/>
      </c>
      <c r="S35" s="19">
        <f>IF(E35="","",ROUND(MIN(N(H35)*Settings!$B$20,Settings!$B$21)/12+N(I35)/12,2))</f>
        <v/>
      </c>
      <c r="T35" s="19">
        <f>IF(E35="","",MAX(0,E35-Q35-R35-S35))</f>
        <v/>
      </c>
      <c r="U35" s="19">
        <f>IF(E35="","",IF(OR(E35&lt;=Settings!$B$19,T35=0),0,ROUND(SUMPRODUCT((T35*12&gt;Settings!$A$25:$A$30)*(T35*12-Settings!$A$25:$A$30)*Settings!$C$25:$C$30)/12,2)))</f>
        <v/>
      </c>
      <c r="V35" s="19">
        <f>IF(E35="","",E35-Q35-R35-U35)</f>
        <v/>
      </c>
      <c r="W35" s="19">
        <f>IF(E35="","",IF(F35="No",0,ROUND((N35+O35+P35)*Settings!$B$16,2)))</f>
        <v/>
      </c>
      <c r="X35" s="19">
        <f>IF(E35="","",ROUND(E35*Settings!$B$18,2))</f>
        <v/>
      </c>
      <c r="Y35" s="19">
        <f>IF(E35="","",E35+W35+X35)</f>
        <v/>
      </c>
    </row>
    <row r="36">
      <c r="A36" s="16">
        <f>ROW()-5</f>
        <v/>
      </c>
      <c r="B36" s="8" t="n"/>
      <c r="C36" s="8" t="n"/>
      <c r="D36" s="8" t="n"/>
      <c r="E36" s="17" t="n"/>
      <c r="F36" s="8" t="inlineStr">
        <is>
          <t>Yes</t>
        </is>
      </c>
      <c r="G36" s="8" t="inlineStr">
        <is>
          <t>No</t>
        </is>
      </c>
      <c r="H36" s="13" t="n"/>
      <c r="I36" s="13" t="n"/>
      <c r="J36" s="8" t="n"/>
      <c r="K36" s="18" t="n"/>
      <c r="L36" s="8" t="n"/>
      <c r="M36" s="18" t="n"/>
      <c r="N36" s="19">
        <f>IF(E36="","",ROUND(E36*Settings!$B$9,2))</f>
        <v/>
      </c>
      <c r="O36" s="19">
        <f>IF(E36="","",ROUND(E36*Settings!$B$10,2))</f>
        <v/>
      </c>
      <c r="P36" s="19">
        <f>IF(E36="","",ROUND(E36*Settings!$B$11,2))</f>
        <v/>
      </c>
      <c r="Q36" s="19">
        <f>IF(E36="","",IF(F36="No",0,ROUND((N36+O36+P36)*Settings!$B$15,2)))</f>
        <v/>
      </c>
      <c r="R36" s="19">
        <f>IF(E36="","",IF(AND(G36="Yes",E36&gt;=Settings!$B$19),ROUND(N36*Settings!$B$17,2),0))</f>
        <v/>
      </c>
      <c r="S36" s="19">
        <f>IF(E36="","",ROUND(MIN(N(H36)*Settings!$B$20,Settings!$B$21)/12+N(I36)/12,2))</f>
        <v/>
      </c>
      <c r="T36" s="19">
        <f>IF(E36="","",MAX(0,E36-Q36-R36-S36))</f>
        <v/>
      </c>
      <c r="U36" s="19">
        <f>IF(E36="","",IF(OR(E36&lt;=Settings!$B$19,T36=0),0,ROUND(SUMPRODUCT((T36*12&gt;Settings!$A$25:$A$30)*(T36*12-Settings!$A$25:$A$30)*Settings!$C$25:$C$30)/12,2)))</f>
        <v/>
      </c>
      <c r="V36" s="19">
        <f>IF(E36="","",E36-Q36-R36-U36)</f>
        <v/>
      </c>
      <c r="W36" s="19">
        <f>IF(E36="","",IF(F36="No",0,ROUND((N36+O36+P36)*Settings!$B$16,2)))</f>
        <v/>
      </c>
      <c r="X36" s="19">
        <f>IF(E36="","",ROUND(E36*Settings!$B$18,2))</f>
        <v/>
      </c>
      <c r="Y36" s="19">
        <f>IF(E36="","",E36+W36+X36)</f>
        <v/>
      </c>
    </row>
    <row r="37">
      <c r="A37" s="16">
        <f>ROW()-5</f>
        <v/>
      </c>
      <c r="B37" s="8" t="n"/>
      <c r="C37" s="8" t="n"/>
      <c r="D37" s="8" t="n"/>
      <c r="E37" s="17" t="n"/>
      <c r="F37" s="8" t="inlineStr">
        <is>
          <t>Yes</t>
        </is>
      </c>
      <c r="G37" s="8" t="inlineStr">
        <is>
          <t>No</t>
        </is>
      </c>
      <c r="H37" s="13" t="n"/>
      <c r="I37" s="13" t="n"/>
      <c r="J37" s="8" t="n"/>
      <c r="K37" s="18" t="n"/>
      <c r="L37" s="8" t="n"/>
      <c r="M37" s="18" t="n"/>
      <c r="N37" s="19">
        <f>IF(E37="","",ROUND(E37*Settings!$B$9,2))</f>
        <v/>
      </c>
      <c r="O37" s="19">
        <f>IF(E37="","",ROUND(E37*Settings!$B$10,2))</f>
        <v/>
      </c>
      <c r="P37" s="19">
        <f>IF(E37="","",ROUND(E37*Settings!$B$11,2))</f>
        <v/>
      </c>
      <c r="Q37" s="19">
        <f>IF(E37="","",IF(F37="No",0,ROUND((N37+O37+P37)*Settings!$B$15,2)))</f>
        <v/>
      </c>
      <c r="R37" s="19">
        <f>IF(E37="","",IF(AND(G37="Yes",E37&gt;=Settings!$B$19),ROUND(N37*Settings!$B$17,2),0))</f>
        <v/>
      </c>
      <c r="S37" s="19">
        <f>IF(E37="","",ROUND(MIN(N(H37)*Settings!$B$20,Settings!$B$21)/12+N(I37)/12,2))</f>
        <v/>
      </c>
      <c r="T37" s="19">
        <f>IF(E37="","",MAX(0,E37-Q37-R37-S37))</f>
        <v/>
      </c>
      <c r="U37" s="19">
        <f>IF(E37="","",IF(OR(E37&lt;=Settings!$B$19,T37=0),0,ROUND(SUMPRODUCT((T37*12&gt;Settings!$A$25:$A$30)*(T37*12-Settings!$A$25:$A$30)*Settings!$C$25:$C$30)/12,2)))</f>
        <v/>
      </c>
      <c r="V37" s="19">
        <f>IF(E37="","",E37-Q37-R37-U37)</f>
        <v/>
      </c>
      <c r="W37" s="19">
        <f>IF(E37="","",IF(F37="No",0,ROUND((N37+O37+P37)*Settings!$B$16,2)))</f>
        <v/>
      </c>
      <c r="X37" s="19">
        <f>IF(E37="","",ROUND(E37*Settings!$B$18,2))</f>
        <v/>
      </c>
      <c r="Y37" s="19">
        <f>IF(E37="","",E37+W37+X37)</f>
        <v/>
      </c>
    </row>
    <row r="38">
      <c r="A38" s="16">
        <f>ROW()-5</f>
        <v/>
      </c>
      <c r="B38" s="8" t="n"/>
      <c r="C38" s="8" t="n"/>
      <c r="D38" s="8" t="n"/>
      <c r="E38" s="17" t="n"/>
      <c r="F38" s="8" t="inlineStr">
        <is>
          <t>Yes</t>
        </is>
      </c>
      <c r="G38" s="8" t="inlineStr">
        <is>
          <t>No</t>
        </is>
      </c>
      <c r="H38" s="13" t="n"/>
      <c r="I38" s="13" t="n"/>
      <c r="J38" s="8" t="n"/>
      <c r="K38" s="18" t="n"/>
      <c r="L38" s="8" t="n"/>
      <c r="M38" s="18" t="n"/>
      <c r="N38" s="19">
        <f>IF(E38="","",ROUND(E38*Settings!$B$9,2))</f>
        <v/>
      </c>
      <c r="O38" s="19">
        <f>IF(E38="","",ROUND(E38*Settings!$B$10,2))</f>
        <v/>
      </c>
      <c r="P38" s="19">
        <f>IF(E38="","",ROUND(E38*Settings!$B$11,2))</f>
        <v/>
      </c>
      <c r="Q38" s="19">
        <f>IF(E38="","",IF(F38="No",0,ROUND((N38+O38+P38)*Settings!$B$15,2)))</f>
        <v/>
      </c>
      <c r="R38" s="19">
        <f>IF(E38="","",IF(AND(G38="Yes",E38&gt;=Settings!$B$19),ROUND(N38*Settings!$B$17,2),0))</f>
        <v/>
      </c>
      <c r="S38" s="19">
        <f>IF(E38="","",ROUND(MIN(N(H38)*Settings!$B$20,Settings!$B$21)/12+N(I38)/12,2))</f>
        <v/>
      </c>
      <c r="T38" s="19">
        <f>IF(E38="","",MAX(0,E38-Q38-R38-S38))</f>
        <v/>
      </c>
      <c r="U38" s="19">
        <f>IF(E38="","",IF(OR(E38&lt;=Settings!$B$19,T38=0),0,ROUND(SUMPRODUCT((T38*12&gt;Settings!$A$25:$A$30)*(T38*12-Settings!$A$25:$A$30)*Settings!$C$25:$C$30)/12,2)))</f>
        <v/>
      </c>
      <c r="V38" s="19">
        <f>IF(E38="","",E38-Q38-R38-U38)</f>
        <v/>
      </c>
      <c r="W38" s="19">
        <f>IF(E38="","",IF(F38="No",0,ROUND((N38+O38+P38)*Settings!$B$16,2)))</f>
        <v/>
      </c>
      <c r="X38" s="19">
        <f>IF(E38="","",ROUND(E38*Settings!$B$18,2))</f>
        <v/>
      </c>
      <c r="Y38" s="19">
        <f>IF(E38="","",E38+W38+X38)</f>
        <v/>
      </c>
    </row>
    <row r="39">
      <c r="A39" s="16">
        <f>ROW()-5</f>
        <v/>
      </c>
      <c r="B39" s="8" t="n"/>
      <c r="C39" s="8" t="n"/>
      <c r="D39" s="8" t="n"/>
      <c r="E39" s="17" t="n"/>
      <c r="F39" s="8" t="inlineStr">
        <is>
          <t>Yes</t>
        </is>
      </c>
      <c r="G39" s="8" t="inlineStr">
        <is>
          <t>No</t>
        </is>
      </c>
      <c r="H39" s="13" t="n"/>
      <c r="I39" s="13" t="n"/>
      <c r="J39" s="8" t="n"/>
      <c r="K39" s="18" t="n"/>
      <c r="L39" s="8" t="n"/>
      <c r="M39" s="18" t="n"/>
      <c r="N39" s="19">
        <f>IF(E39="","",ROUND(E39*Settings!$B$9,2))</f>
        <v/>
      </c>
      <c r="O39" s="19">
        <f>IF(E39="","",ROUND(E39*Settings!$B$10,2))</f>
        <v/>
      </c>
      <c r="P39" s="19">
        <f>IF(E39="","",ROUND(E39*Settings!$B$11,2))</f>
        <v/>
      </c>
      <c r="Q39" s="19">
        <f>IF(E39="","",IF(F39="No",0,ROUND((N39+O39+P39)*Settings!$B$15,2)))</f>
        <v/>
      </c>
      <c r="R39" s="19">
        <f>IF(E39="","",IF(AND(G39="Yes",E39&gt;=Settings!$B$19),ROUND(N39*Settings!$B$17,2),0))</f>
        <v/>
      </c>
      <c r="S39" s="19">
        <f>IF(E39="","",ROUND(MIN(N(H39)*Settings!$B$20,Settings!$B$21)/12+N(I39)/12,2))</f>
        <v/>
      </c>
      <c r="T39" s="19">
        <f>IF(E39="","",MAX(0,E39-Q39-R39-S39))</f>
        <v/>
      </c>
      <c r="U39" s="19">
        <f>IF(E39="","",IF(OR(E39&lt;=Settings!$B$19,T39=0),0,ROUND(SUMPRODUCT((T39*12&gt;Settings!$A$25:$A$30)*(T39*12-Settings!$A$25:$A$30)*Settings!$C$25:$C$30)/12,2)))</f>
        <v/>
      </c>
      <c r="V39" s="19">
        <f>IF(E39="","",E39-Q39-R39-U39)</f>
        <v/>
      </c>
      <c r="W39" s="19">
        <f>IF(E39="","",IF(F39="No",0,ROUND((N39+O39+P39)*Settings!$B$16,2)))</f>
        <v/>
      </c>
      <c r="X39" s="19">
        <f>IF(E39="","",ROUND(E39*Settings!$B$18,2))</f>
        <v/>
      </c>
      <c r="Y39" s="19">
        <f>IF(E39="","",E39+W39+X39)</f>
        <v/>
      </c>
    </row>
    <row r="40">
      <c r="A40" s="16">
        <f>ROW()-5</f>
        <v/>
      </c>
      <c r="B40" s="8" t="n"/>
      <c r="C40" s="8" t="n"/>
      <c r="D40" s="8" t="n"/>
      <c r="E40" s="17" t="n"/>
      <c r="F40" s="8" t="inlineStr">
        <is>
          <t>Yes</t>
        </is>
      </c>
      <c r="G40" s="8" t="inlineStr">
        <is>
          <t>No</t>
        </is>
      </c>
      <c r="H40" s="13" t="n"/>
      <c r="I40" s="13" t="n"/>
      <c r="J40" s="8" t="n"/>
      <c r="K40" s="18" t="n"/>
      <c r="L40" s="8" t="n"/>
      <c r="M40" s="18" t="n"/>
      <c r="N40" s="19">
        <f>IF(E40="","",ROUND(E40*Settings!$B$9,2))</f>
        <v/>
      </c>
      <c r="O40" s="19">
        <f>IF(E40="","",ROUND(E40*Settings!$B$10,2))</f>
        <v/>
      </c>
      <c r="P40" s="19">
        <f>IF(E40="","",ROUND(E40*Settings!$B$11,2))</f>
        <v/>
      </c>
      <c r="Q40" s="19">
        <f>IF(E40="","",IF(F40="No",0,ROUND((N40+O40+P40)*Settings!$B$15,2)))</f>
        <v/>
      </c>
      <c r="R40" s="19">
        <f>IF(E40="","",IF(AND(G40="Yes",E40&gt;=Settings!$B$19),ROUND(N40*Settings!$B$17,2),0))</f>
        <v/>
      </c>
      <c r="S40" s="19">
        <f>IF(E40="","",ROUND(MIN(N(H40)*Settings!$B$20,Settings!$B$21)/12+N(I40)/12,2))</f>
        <v/>
      </c>
      <c r="T40" s="19">
        <f>IF(E40="","",MAX(0,E40-Q40-R40-S40))</f>
        <v/>
      </c>
      <c r="U40" s="19">
        <f>IF(E40="","",IF(OR(E40&lt;=Settings!$B$19,T40=0),0,ROUND(SUMPRODUCT((T40*12&gt;Settings!$A$25:$A$30)*(T40*12-Settings!$A$25:$A$30)*Settings!$C$25:$C$30)/12,2)))</f>
        <v/>
      </c>
      <c r="V40" s="19">
        <f>IF(E40="","",E40-Q40-R40-U40)</f>
        <v/>
      </c>
      <c r="W40" s="19">
        <f>IF(E40="","",IF(F40="No",0,ROUND((N40+O40+P40)*Settings!$B$16,2)))</f>
        <v/>
      </c>
      <c r="X40" s="19">
        <f>IF(E40="","",ROUND(E40*Settings!$B$18,2))</f>
        <v/>
      </c>
      <c r="Y40" s="19">
        <f>IF(E40="","",E40+W40+X40)</f>
        <v/>
      </c>
    </row>
    <row r="41">
      <c r="A41" s="16">
        <f>ROW()-5</f>
        <v/>
      </c>
      <c r="B41" s="8" t="n"/>
      <c r="C41" s="8" t="n"/>
      <c r="D41" s="8" t="n"/>
      <c r="E41" s="17" t="n"/>
      <c r="F41" s="8" t="inlineStr">
        <is>
          <t>Yes</t>
        </is>
      </c>
      <c r="G41" s="8" t="inlineStr">
        <is>
          <t>No</t>
        </is>
      </c>
      <c r="H41" s="13" t="n"/>
      <c r="I41" s="13" t="n"/>
      <c r="J41" s="8" t="n"/>
      <c r="K41" s="18" t="n"/>
      <c r="L41" s="8" t="n"/>
      <c r="M41" s="18" t="n"/>
      <c r="N41" s="19">
        <f>IF(E41="","",ROUND(E41*Settings!$B$9,2))</f>
        <v/>
      </c>
      <c r="O41" s="19">
        <f>IF(E41="","",ROUND(E41*Settings!$B$10,2))</f>
        <v/>
      </c>
      <c r="P41" s="19">
        <f>IF(E41="","",ROUND(E41*Settings!$B$11,2))</f>
        <v/>
      </c>
      <c r="Q41" s="19">
        <f>IF(E41="","",IF(F41="No",0,ROUND((N41+O41+P41)*Settings!$B$15,2)))</f>
        <v/>
      </c>
      <c r="R41" s="19">
        <f>IF(E41="","",IF(AND(G41="Yes",E41&gt;=Settings!$B$19),ROUND(N41*Settings!$B$17,2),0))</f>
        <v/>
      </c>
      <c r="S41" s="19">
        <f>IF(E41="","",ROUND(MIN(N(H41)*Settings!$B$20,Settings!$B$21)/12+N(I41)/12,2))</f>
        <v/>
      </c>
      <c r="T41" s="19">
        <f>IF(E41="","",MAX(0,E41-Q41-R41-S41))</f>
        <v/>
      </c>
      <c r="U41" s="19">
        <f>IF(E41="","",IF(OR(E41&lt;=Settings!$B$19,T41=0),0,ROUND(SUMPRODUCT((T41*12&gt;Settings!$A$25:$A$30)*(T41*12-Settings!$A$25:$A$30)*Settings!$C$25:$C$30)/12,2)))</f>
        <v/>
      </c>
      <c r="V41" s="19">
        <f>IF(E41="","",E41-Q41-R41-U41)</f>
        <v/>
      </c>
      <c r="W41" s="19">
        <f>IF(E41="","",IF(F41="No",0,ROUND((N41+O41+P41)*Settings!$B$16,2)))</f>
        <v/>
      </c>
      <c r="X41" s="19">
        <f>IF(E41="","",ROUND(E41*Settings!$B$18,2))</f>
        <v/>
      </c>
      <c r="Y41" s="19">
        <f>IF(E41="","",E41+W41+X41)</f>
        <v/>
      </c>
    </row>
    <row r="42">
      <c r="A42" s="16">
        <f>ROW()-5</f>
        <v/>
      </c>
      <c r="B42" s="8" t="n"/>
      <c r="C42" s="8" t="n"/>
      <c r="D42" s="8" t="n"/>
      <c r="E42" s="17" t="n"/>
      <c r="F42" s="8" t="inlineStr">
        <is>
          <t>Yes</t>
        </is>
      </c>
      <c r="G42" s="8" t="inlineStr">
        <is>
          <t>No</t>
        </is>
      </c>
      <c r="H42" s="13" t="n"/>
      <c r="I42" s="13" t="n"/>
      <c r="J42" s="8" t="n"/>
      <c r="K42" s="18" t="n"/>
      <c r="L42" s="8" t="n"/>
      <c r="M42" s="18" t="n"/>
      <c r="N42" s="19">
        <f>IF(E42="","",ROUND(E42*Settings!$B$9,2))</f>
        <v/>
      </c>
      <c r="O42" s="19">
        <f>IF(E42="","",ROUND(E42*Settings!$B$10,2))</f>
        <v/>
      </c>
      <c r="P42" s="19">
        <f>IF(E42="","",ROUND(E42*Settings!$B$11,2))</f>
        <v/>
      </c>
      <c r="Q42" s="19">
        <f>IF(E42="","",IF(F42="No",0,ROUND((N42+O42+P42)*Settings!$B$15,2)))</f>
        <v/>
      </c>
      <c r="R42" s="19">
        <f>IF(E42="","",IF(AND(G42="Yes",E42&gt;=Settings!$B$19),ROUND(N42*Settings!$B$17,2),0))</f>
        <v/>
      </c>
      <c r="S42" s="19">
        <f>IF(E42="","",ROUND(MIN(N(H42)*Settings!$B$20,Settings!$B$21)/12+N(I42)/12,2))</f>
        <v/>
      </c>
      <c r="T42" s="19">
        <f>IF(E42="","",MAX(0,E42-Q42-R42-S42))</f>
        <v/>
      </c>
      <c r="U42" s="19">
        <f>IF(E42="","",IF(OR(E42&lt;=Settings!$B$19,T42=0),0,ROUND(SUMPRODUCT((T42*12&gt;Settings!$A$25:$A$30)*(T42*12-Settings!$A$25:$A$30)*Settings!$C$25:$C$30)/12,2)))</f>
        <v/>
      </c>
      <c r="V42" s="19">
        <f>IF(E42="","",E42-Q42-R42-U42)</f>
        <v/>
      </c>
      <c r="W42" s="19">
        <f>IF(E42="","",IF(F42="No",0,ROUND((N42+O42+P42)*Settings!$B$16,2)))</f>
        <v/>
      </c>
      <c r="X42" s="19">
        <f>IF(E42="","",ROUND(E42*Settings!$B$18,2))</f>
        <v/>
      </c>
      <c r="Y42" s="19">
        <f>IF(E42="","",E42+W42+X42)</f>
        <v/>
      </c>
    </row>
    <row r="43">
      <c r="A43" s="16">
        <f>ROW()-5</f>
        <v/>
      </c>
      <c r="B43" s="8" t="n"/>
      <c r="C43" s="8" t="n"/>
      <c r="D43" s="8" t="n"/>
      <c r="E43" s="17" t="n"/>
      <c r="F43" s="8" t="inlineStr">
        <is>
          <t>Yes</t>
        </is>
      </c>
      <c r="G43" s="8" t="inlineStr">
        <is>
          <t>No</t>
        </is>
      </c>
      <c r="H43" s="13" t="n"/>
      <c r="I43" s="13" t="n"/>
      <c r="J43" s="8" t="n"/>
      <c r="K43" s="18" t="n"/>
      <c r="L43" s="8" t="n"/>
      <c r="M43" s="18" t="n"/>
      <c r="N43" s="19">
        <f>IF(E43="","",ROUND(E43*Settings!$B$9,2))</f>
        <v/>
      </c>
      <c r="O43" s="19">
        <f>IF(E43="","",ROUND(E43*Settings!$B$10,2))</f>
        <v/>
      </c>
      <c r="P43" s="19">
        <f>IF(E43="","",ROUND(E43*Settings!$B$11,2))</f>
        <v/>
      </c>
      <c r="Q43" s="19">
        <f>IF(E43="","",IF(F43="No",0,ROUND((N43+O43+P43)*Settings!$B$15,2)))</f>
        <v/>
      </c>
      <c r="R43" s="19">
        <f>IF(E43="","",IF(AND(G43="Yes",E43&gt;=Settings!$B$19),ROUND(N43*Settings!$B$17,2),0))</f>
        <v/>
      </c>
      <c r="S43" s="19">
        <f>IF(E43="","",ROUND(MIN(N(H43)*Settings!$B$20,Settings!$B$21)/12+N(I43)/12,2))</f>
        <v/>
      </c>
      <c r="T43" s="19">
        <f>IF(E43="","",MAX(0,E43-Q43-R43-S43))</f>
        <v/>
      </c>
      <c r="U43" s="19">
        <f>IF(E43="","",IF(OR(E43&lt;=Settings!$B$19,T43=0),0,ROUND(SUMPRODUCT((T43*12&gt;Settings!$A$25:$A$30)*(T43*12-Settings!$A$25:$A$30)*Settings!$C$25:$C$30)/12,2)))</f>
        <v/>
      </c>
      <c r="V43" s="19">
        <f>IF(E43="","",E43-Q43-R43-U43)</f>
        <v/>
      </c>
      <c r="W43" s="19">
        <f>IF(E43="","",IF(F43="No",0,ROUND((N43+O43+P43)*Settings!$B$16,2)))</f>
        <v/>
      </c>
      <c r="X43" s="19">
        <f>IF(E43="","",ROUND(E43*Settings!$B$18,2))</f>
        <v/>
      </c>
      <c r="Y43" s="19">
        <f>IF(E43="","",E43+W43+X43)</f>
        <v/>
      </c>
    </row>
    <row r="44">
      <c r="A44" s="16">
        <f>ROW()-5</f>
        <v/>
      </c>
      <c r="B44" s="8" t="n"/>
      <c r="C44" s="8" t="n"/>
      <c r="D44" s="8" t="n"/>
      <c r="E44" s="17" t="n"/>
      <c r="F44" s="8" t="inlineStr">
        <is>
          <t>Yes</t>
        </is>
      </c>
      <c r="G44" s="8" t="inlineStr">
        <is>
          <t>No</t>
        </is>
      </c>
      <c r="H44" s="13" t="n"/>
      <c r="I44" s="13" t="n"/>
      <c r="J44" s="8" t="n"/>
      <c r="K44" s="18" t="n"/>
      <c r="L44" s="8" t="n"/>
      <c r="M44" s="18" t="n"/>
      <c r="N44" s="19">
        <f>IF(E44="","",ROUND(E44*Settings!$B$9,2))</f>
        <v/>
      </c>
      <c r="O44" s="19">
        <f>IF(E44="","",ROUND(E44*Settings!$B$10,2))</f>
        <v/>
      </c>
      <c r="P44" s="19">
        <f>IF(E44="","",ROUND(E44*Settings!$B$11,2))</f>
        <v/>
      </c>
      <c r="Q44" s="19">
        <f>IF(E44="","",IF(F44="No",0,ROUND((N44+O44+P44)*Settings!$B$15,2)))</f>
        <v/>
      </c>
      <c r="R44" s="19">
        <f>IF(E44="","",IF(AND(G44="Yes",E44&gt;=Settings!$B$19),ROUND(N44*Settings!$B$17,2),0))</f>
        <v/>
      </c>
      <c r="S44" s="19">
        <f>IF(E44="","",ROUND(MIN(N(H44)*Settings!$B$20,Settings!$B$21)/12+N(I44)/12,2))</f>
        <v/>
      </c>
      <c r="T44" s="19">
        <f>IF(E44="","",MAX(0,E44-Q44-R44-S44))</f>
        <v/>
      </c>
      <c r="U44" s="19">
        <f>IF(E44="","",IF(OR(E44&lt;=Settings!$B$19,T44=0),0,ROUND(SUMPRODUCT((T44*12&gt;Settings!$A$25:$A$30)*(T44*12-Settings!$A$25:$A$30)*Settings!$C$25:$C$30)/12,2)))</f>
        <v/>
      </c>
      <c r="V44" s="19">
        <f>IF(E44="","",E44-Q44-R44-U44)</f>
        <v/>
      </c>
      <c r="W44" s="19">
        <f>IF(E44="","",IF(F44="No",0,ROUND((N44+O44+P44)*Settings!$B$16,2)))</f>
        <v/>
      </c>
      <c r="X44" s="19">
        <f>IF(E44="","",ROUND(E44*Settings!$B$18,2))</f>
        <v/>
      </c>
      <c r="Y44" s="19">
        <f>IF(E44="","",E44+W44+X44)</f>
        <v/>
      </c>
    </row>
    <row r="45">
      <c r="A45" s="16">
        <f>ROW()-5</f>
        <v/>
      </c>
      <c r="B45" s="8" t="n"/>
      <c r="C45" s="8" t="n"/>
      <c r="D45" s="8" t="n"/>
      <c r="E45" s="17" t="n"/>
      <c r="F45" s="8" t="inlineStr">
        <is>
          <t>Yes</t>
        </is>
      </c>
      <c r="G45" s="8" t="inlineStr">
        <is>
          <t>No</t>
        </is>
      </c>
      <c r="H45" s="13" t="n"/>
      <c r="I45" s="13" t="n"/>
      <c r="J45" s="8" t="n"/>
      <c r="K45" s="18" t="n"/>
      <c r="L45" s="8" t="n"/>
      <c r="M45" s="18" t="n"/>
      <c r="N45" s="19">
        <f>IF(E45="","",ROUND(E45*Settings!$B$9,2))</f>
        <v/>
      </c>
      <c r="O45" s="19">
        <f>IF(E45="","",ROUND(E45*Settings!$B$10,2))</f>
        <v/>
      </c>
      <c r="P45" s="19">
        <f>IF(E45="","",ROUND(E45*Settings!$B$11,2))</f>
        <v/>
      </c>
      <c r="Q45" s="19">
        <f>IF(E45="","",IF(F45="No",0,ROUND((N45+O45+P45)*Settings!$B$15,2)))</f>
        <v/>
      </c>
      <c r="R45" s="19">
        <f>IF(E45="","",IF(AND(G45="Yes",E45&gt;=Settings!$B$19),ROUND(N45*Settings!$B$17,2),0))</f>
        <v/>
      </c>
      <c r="S45" s="19">
        <f>IF(E45="","",ROUND(MIN(N(H45)*Settings!$B$20,Settings!$B$21)/12+N(I45)/12,2))</f>
        <v/>
      </c>
      <c r="T45" s="19">
        <f>IF(E45="","",MAX(0,E45-Q45-R45-S45))</f>
        <v/>
      </c>
      <c r="U45" s="19">
        <f>IF(E45="","",IF(OR(E45&lt;=Settings!$B$19,T45=0),0,ROUND(SUMPRODUCT((T45*12&gt;Settings!$A$25:$A$30)*(T45*12-Settings!$A$25:$A$30)*Settings!$C$25:$C$30)/12,2)))</f>
        <v/>
      </c>
      <c r="V45" s="19">
        <f>IF(E45="","",E45-Q45-R45-U45)</f>
        <v/>
      </c>
      <c r="W45" s="19">
        <f>IF(E45="","",IF(F45="No",0,ROUND((N45+O45+P45)*Settings!$B$16,2)))</f>
        <v/>
      </c>
      <c r="X45" s="19">
        <f>IF(E45="","",ROUND(E45*Settings!$B$18,2))</f>
        <v/>
      </c>
      <c r="Y45" s="19">
        <f>IF(E45="","",E45+W45+X45)</f>
        <v/>
      </c>
    </row>
    <row r="46">
      <c r="A46" s="16">
        <f>ROW()-5</f>
        <v/>
      </c>
      <c r="B46" s="8" t="n"/>
      <c r="C46" s="8" t="n"/>
      <c r="D46" s="8" t="n"/>
      <c r="E46" s="17" t="n"/>
      <c r="F46" s="8" t="inlineStr">
        <is>
          <t>Yes</t>
        </is>
      </c>
      <c r="G46" s="8" t="inlineStr">
        <is>
          <t>No</t>
        </is>
      </c>
      <c r="H46" s="13" t="n"/>
      <c r="I46" s="13" t="n"/>
      <c r="J46" s="8" t="n"/>
      <c r="K46" s="18" t="n"/>
      <c r="L46" s="8" t="n"/>
      <c r="M46" s="18" t="n"/>
      <c r="N46" s="19">
        <f>IF(E46="","",ROUND(E46*Settings!$B$9,2))</f>
        <v/>
      </c>
      <c r="O46" s="19">
        <f>IF(E46="","",ROUND(E46*Settings!$B$10,2))</f>
        <v/>
      </c>
      <c r="P46" s="19">
        <f>IF(E46="","",ROUND(E46*Settings!$B$11,2))</f>
        <v/>
      </c>
      <c r="Q46" s="19">
        <f>IF(E46="","",IF(F46="No",0,ROUND((N46+O46+P46)*Settings!$B$15,2)))</f>
        <v/>
      </c>
      <c r="R46" s="19">
        <f>IF(E46="","",IF(AND(G46="Yes",E46&gt;=Settings!$B$19),ROUND(N46*Settings!$B$17,2),0))</f>
        <v/>
      </c>
      <c r="S46" s="19">
        <f>IF(E46="","",ROUND(MIN(N(H46)*Settings!$B$20,Settings!$B$21)/12+N(I46)/12,2))</f>
        <v/>
      </c>
      <c r="T46" s="19">
        <f>IF(E46="","",MAX(0,E46-Q46-R46-S46))</f>
        <v/>
      </c>
      <c r="U46" s="19">
        <f>IF(E46="","",IF(OR(E46&lt;=Settings!$B$19,T46=0),0,ROUND(SUMPRODUCT((T46*12&gt;Settings!$A$25:$A$30)*(T46*12-Settings!$A$25:$A$30)*Settings!$C$25:$C$30)/12,2)))</f>
        <v/>
      </c>
      <c r="V46" s="19">
        <f>IF(E46="","",E46-Q46-R46-U46)</f>
        <v/>
      </c>
      <c r="W46" s="19">
        <f>IF(E46="","",IF(F46="No",0,ROUND((N46+O46+P46)*Settings!$B$16,2)))</f>
        <v/>
      </c>
      <c r="X46" s="19">
        <f>IF(E46="","",ROUND(E46*Settings!$B$18,2))</f>
        <v/>
      </c>
      <c r="Y46" s="19">
        <f>IF(E46="","",E46+W46+X46)</f>
        <v/>
      </c>
    </row>
    <row r="47">
      <c r="A47" s="16">
        <f>ROW()-5</f>
        <v/>
      </c>
      <c r="B47" s="8" t="n"/>
      <c r="C47" s="8" t="n"/>
      <c r="D47" s="8" t="n"/>
      <c r="E47" s="17" t="n"/>
      <c r="F47" s="8" t="inlineStr">
        <is>
          <t>Yes</t>
        </is>
      </c>
      <c r="G47" s="8" t="inlineStr">
        <is>
          <t>No</t>
        </is>
      </c>
      <c r="H47" s="13" t="n"/>
      <c r="I47" s="13" t="n"/>
      <c r="J47" s="8" t="n"/>
      <c r="K47" s="18" t="n"/>
      <c r="L47" s="8" t="n"/>
      <c r="M47" s="18" t="n"/>
      <c r="N47" s="19">
        <f>IF(E47="","",ROUND(E47*Settings!$B$9,2))</f>
        <v/>
      </c>
      <c r="O47" s="19">
        <f>IF(E47="","",ROUND(E47*Settings!$B$10,2))</f>
        <v/>
      </c>
      <c r="P47" s="19">
        <f>IF(E47="","",ROUND(E47*Settings!$B$11,2))</f>
        <v/>
      </c>
      <c r="Q47" s="19">
        <f>IF(E47="","",IF(F47="No",0,ROUND((N47+O47+P47)*Settings!$B$15,2)))</f>
        <v/>
      </c>
      <c r="R47" s="19">
        <f>IF(E47="","",IF(AND(G47="Yes",E47&gt;=Settings!$B$19),ROUND(N47*Settings!$B$17,2),0))</f>
        <v/>
      </c>
      <c r="S47" s="19">
        <f>IF(E47="","",ROUND(MIN(N(H47)*Settings!$B$20,Settings!$B$21)/12+N(I47)/12,2))</f>
        <v/>
      </c>
      <c r="T47" s="19">
        <f>IF(E47="","",MAX(0,E47-Q47-R47-S47))</f>
        <v/>
      </c>
      <c r="U47" s="19">
        <f>IF(E47="","",IF(OR(E47&lt;=Settings!$B$19,T47=0),0,ROUND(SUMPRODUCT((T47*12&gt;Settings!$A$25:$A$30)*(T47*12-Settings!$A$25:$A$30)*Settings!$C$25:$C$30)/12,2)))</f>
        <v/>
      </c>
      <c r="V47" s="19">
        <f>IF(E47="","",E47-Q47-R47-U47)</f>
        <v/>
      </c>
      <c r="W47" s="19">
        <f>IF(E47="","",IF(F47="No",0,ROUND((N47+O47+P47)*Settings!$B$16,2)))</f>
        <v/>
      </c>
      <c r="X47" s="19">
        <f>IF(E47="","",ROUND(E47*Settings!$B$18,2))</f>
        <v/>
      </c>
      <c r="Y47" s="19">
        <f>IF(E47="","",E47+W47+X47)</f>
        <v/>
      </c>
    </row>
    <row r="48">
      <c r="A48" s="16">
        <f>ROW()-5</f>
        <v/>
      </c>
      <c r="B48" s="8" t="n"/>
      <c r="C48" s="8" t="n"/>
      <c r="D48" s="8" t="n"/>
      <c r="E48" s="17" t="n"/>
      <c r="F48" s="8" t="inlineStr">
        <is>
          <t>Yes</t>
        </is>
      </c>
      <c r="G48" s="8" t="inlineStr">
        <is>
          <t>No</t>
        </is>
      </c>
      <c r="H48" s="13" t="n"/>
      <c r="I48" s="13" t="n"/>
      <c r="J48" s="8" t="n"/>
      <c r="K48" s="18" t="n"/>
      <c r="L48" s="8" t="n"/>
      <c r="M48" s="18" t="n"/>
      <c r="N48" s="19">
        <f>IF(E48="","",ROUND(E48*Settings!$B$9,2))</f>
        <v/>
      </c>
      <c r="O48" s="19">
        <f>IF(E48="","",ROUND(E48*Settings!$B$10,2))</f>
        <v/>
      </c>
      <c r="P48" s="19">
        <f>IF(E48="","",ROUND(E48*Settings!$B$11,2))</f>
        <v/>
      </c>
      <c r="Q48" s="19">
        <f>IF(E48="","",IF(F48="No",0,ROUND((N48+O48+P48)*Settings!$B$15,2)))</f>
        <v/>
      </c>
      <c r="R48" s="19">
        <f>IF(E48="","",IF(AND(G48="Yes",E48&gt;=Settings!$B$19),ROUND(N48*Settings!$B$17,2),0))</f>
        <v/>
      </c>
      <c r="S48" s="19">
        <f>IF(E48="","",ROUND(MIN(N(H48)*Settings!$B$20,Settings!$B$21)/12+N(I48)/12,2))</f>
        <v/>
      </c>
      <c r="T48" s="19">
        <f>IF(E48="","",MAX(0,E48-Q48-R48-S48))</f>
        <v/>
      </c>
      <c r="U48" s="19">
        <f>IF(E48="","",IF(OR(E48&lt;=Settings!$B$19,T48=0),0,ROUND(SUMPRODUCT((T48*12&gt;Settings!$A$25:$A$30)*(T48*12-Settings!$A$25:$A$30)*Settings!$C$25:$C$30)/12,2)))</f>
        <v/>
      </c>
      <c r="V48" s="19">
        <f>IF(E48="","",E48-Q48-R48-U48)</f>
        <v/>
      </c>
      <c r="W48" s="19">
        <f>IF(E48="","",IF(F48="No",0,ROUND((N48+O48+P48)*Settings!$B$16,2)))</f>
        <v/>
      </c>
      <c r="X48" s="19">
        <f>IF(E48="","",ROUND(E48*Settings!$B$18,2))</f>
        <v/>
      </c>
      <c r="Y48" s="19">
        <f>IF(E48="","",E48+W48+X48)</f>
        <v/>
      </c>
    </row>
    <row r="49">
      <c r="A49" s="16">
        <f>ROW()-5</f>
        <v/>
      </c>
      <c r="B49" s="8" t="n"/>
      <c r="C49" s="8" t="n"/>
      <c r="D49" s="8" t="n"/>
      <c r="E49" s="17" t="n"/>
      <c r="F49" s="8" t="inlineStr">
        <is>
          <t>Yes</t>
        </is>
      </c>
      <c r="G49" s="8" t="inlineStr">
        <is>
          <t>No</t>
        </is>
      </c>
      <c r="H49" s="13" t="n"/>
      <c r="I49" s="13" t="n"/>
      <c r="J49" s="8" t="n"/>
      <c r="K49" s="18" t="n"/>
      <c r="L49" s="8" t="n"/>
      <c r="M49" s="18" t="n"/>
      <c r="N49" s="19">
        <f>IF(E49="","",ROUND(E49*Settings!$B$9,2))</f>
        <v/>
      </c>
      <c r="O49" s="19">
        <f>IF(E49="","",ROUND(E49*Settings!$B$10,2))</f>
        <v/>
      </c>
      <c r="P49" s="19">
        <f>IF(E49="","",ROUND(E49*Settings!$B$11,2))</f>
        <v/>
      </c>
      <c r="Q49" s="19">
        <f>IF(E49="","",IF(F49="No",0,ROUND((N49+O49+P49)*Settings!$B$15,2)))</f>
        <v/>
      </c>
      <c r="R49" s="19">
        <f>IF(E49="","",IF(AND(G49="Yes",E49&gt;=Settings!$B$19),ROUND(N49*Settings!$B$17,2),0))</f>
        <v/>
      </c>
      <c r="S49" s="19">
        <f>IF(E49="","",ROUND(MIN(N(H49)*Settings!$B$20,Settings!$B$21)/12+N(I49)/12,2))</f>
        <v/>
      </c>
      <c r="T49" s="19">
        <f>IF(E49="","",MAX(0,E49-Q49-R49-S49))</f>
        <v/>
      </c>
      <c r="U49" s="19">
        <f>IF(E49="","",IF(OR(E49&lt;=Settings!$B$19,T49=0),0,ROUND(SUMPRODUCT((T49*12&gt;Settings!$A$25:$A$30)*(T49*12-Settings!$A$25:$A$30)*Settings!$C$25:$C$30)/12,2)))</f>
        <v/>
      </c>
      <c r="V49" s="19">
        <f>IF(E49="","",E49-Q49-R49-U49)</f>
        <v/>
      </c>
      <c r="W49" s="19">
        <f>IF(E49="","",IF(F49="No",0,ROUND((N49+O49+P49)*Settings!$B$16,2)))</f>
        <v/>
      </c>
      <c r="X49" s="19">
        <f>IF(E49="","",ROUND(E49*Settings!$B$18,2))</f>
        <v/>
      </c>
      <c r="Y49" s="19">
        <f>IF(E49="","",E49+W49+X49)</f>
        <v/>
      </c>
    </row>
    <row r="50">
      <c r="A50" s="16">
        <f>ROW()-5</f>
        <v/>
      </c>
      <c r="B50" s="8" t="n"/>
      <c r="C50" s="8" t="n"/>
      <c r="D50" s="8" t="n"/>
      <c r="E50" s="17" t="n"/>
      <c r="F50" s="8" t="inlineStr">
        <is>
          <t>Yes</t>
        </is>
      </c>
      <c r="G50" s="8" t="inlineStr">
        <is>
          <t>No</t>
        </is>
      </c>
      <c r="H50" s="13" t="n"/>
      <c r="I50" s="13" t="n"/>
      <c r="J50" s="8" t="n"/>
      <c r="K50" s="18" t="n"/>
      <c r="L50" s="8" t="n"/>
      <c r="M50" s="18" t="n"/>
      <c r="N50" s="19">
        <f>IF(E50="","",ROUND(E50*Settings!$B$9,2))</f>
        <v/>
      </c>
      <c r="O50" s="19">
        <f>IF(E50="","",ROUND(E50*Settings!$B$10,2))</f>
        <v/>
      </c>
      <c r="P50" s="19">
        <f>IF(E50="","",ROUND(E50*Settings!$B$11,2))</f>
        <v/>
      </c>
      <c r="Q50" s="19">
        <f>IF(E50="","",IF(F50="No",0,ROUND((N50+O50+P50)*Settings!$B$15,2)))</f>
        <v/>
      </c>
      <c r="R50" s="19">
        <f>IF(E50="","",IF(AND(G50="Yes",E50&gt;=Settings!$B$19),ROUND(N50*Settings!$B$17,2),0))</f>
        <v/>
      </c>
      <c r="S50" s="19">
        <f>IF(E50="","",ROUND(MIN(N(H50)*Settings!$B$20,Settings!$B$21)/12+N(I50)/12,2))</f>
        <v/>
      </c>
      <c r="T50" s="19">
        <f>IF(E50="","",MAX(0,E50-Q50-R50-S50))</f>
        <v/>
      </c>
      <c r="U50" s="19">
        <f>IF(E50="","",IF(OR(E50&lt;=Settings!$B$19,T50=0),0,ROUND(SUMPRODUCT((T50*12&gt;Settings!$A$25:$A$30)*(T50*12-Settings!$A$25:$A$30)*Settings!$C$25:$C$30)/12,2)))</f>
        <v/>
      </c>
      <c r="V50" s="19">
        <f>IF(E50="","",E50-Q50-R50-U50)</f>
        <v/>
      </c>
      <c r="W50" s="19">
        <f>IF(E50="","",IF(F50="No",0,ROUND((N50+O50+P50)*Settings!$B$16,2)))</f>
        <v/>
      </c>
      <c r="X50" s="19">
        <f>IF(E50="","",ROUND(E50*Settings!$B$18,2))</f>
        <v/>
      </c>
      <c r="Y50" s="19">
        <f>IF(E50="","",E50+W50+X50)</f>
        <v/>
      </c>
    </row>
    <row r="51">
      <c r="A51" s="16">
        <f>ROW()-5</f>
        <v/>
      </c>
      <c r="B51" s="8" t="n"/>
      <c r="C51" s="8" t="n"/>
      <c r="D51" s="8" t="n"/>
      <c r="E51" s="17" t="n"/>
      <c r="F51" s="8" t="inlineStr">
        <is>
          <t>Yes</t>
        </is>
      </c>
      <c r="G51" s="8" t="inlineStr">
        <is>
          <t>No</t>
        </is>
      </c>
      <c r="H51" s="13" t="n"/>
      <c r="I51" s="13" t="n"/>
      <c r="J51" s="8" t="n"/>
      <c r="K51" s="18" t="n"/>
      <c r="L51" s="8" t="n"/>
      <c r="M51" s="18" t="n"/>
      <c r="N51" s="19">
        <f>IF(E51="","",ROUND(E51*Settings!$B$9,2))</f>
        <v/>
      </c>
      <c r="O51" s="19">
        <f>IF(E51="","",ROUND(E51*Settings!$B$10,2))</f>
        <v/>
      </c>
      <c r="P51" s="19">
        <f>IF(E51="","",ROUND(E51*Settings!$B$11,2))</f>
        <v/>
      </c>
      <c r="Q51" s="19">
        <f>IF(E51="","",IF(F51="No",0,ROUND((N51+O51+P51)*Settings!$B$15,2)))</f>
        <v/>
      </c>
      <c r="R51" s="19">
        <f>IF(E51="","",IF(AND(G51="Yes",E51&gt;=Settings!$B$19),ROUND(N51*Settings!$B$17,2),0))</f>
        <v/>
      </c>
      <c r="S51" s="19">
        <f>IF(E51="","",ROUND(MIN(N(H51)*Settings!$B$20,Settings!$B$21)/12+N(I51)/12,2))</f>
        <v/>
      </c>
      <c r="T51" s="19">
        <f>IF(E51="","",MAX(0,E51-Q51-R51-S51))</f>
        <v/>
      </c>
      <c r="U51" s="19">
        <f>IF(E51="","",IF(OR(E51&lt;=Settings!$B$19,T51=0),0,ROUND(SUMPRODUCT((T51*12&gt;Settings!$A$25:$A$30)*(T51*12-Settings!$A$25:$A$30)*Settings!$C$25:$C$30)/12,2)))</f>
        <v/>
      </c>
      <c r="V51" s="19">
        <f>IF(E51="","",E51-Q51-R51-U51)</f>
        <v/>
      </c>
      <c r="W51" s="19">
        <f>IF(E51="","",IF(F51="No",0,ROUND((N51+O51+P51)*Settings!$B$16,2)))</f>
        <v/>
      </c>
      <c r="X51" s="19">
        <f>IF(E51="","",ROUND(E51*Settings!$B$18,2))</f>
        <v/>
      </c>
      <c r="Y51" s="19">
        <f>IF(E51="","",E51+W51+X51)</f>
        <v/>
      </c>
    </row>
    <row r="52">
      <c r="A52" s="16">
        <f>ROW()-5</f>
        <v/>
      </c>
      <c r="B52" s="8" t="n"/>
      <c r="C52" s="8" t="n"/>
      <c r="D52" s="8" t="n"/>
      <c r="E52" s="17" t="n"/>
      <c r="F52" s="8" t="inlineStr">
        <is>
          <t>Yes</t>
        </is>
      </c>
      <c r="G52" s="8" t="inlineStr">
        <is>
          <t>No</t>
        </is>
      </c>
      <c r="H52" s="13" t="n"/>
      <c r="I52" s="13" t="n"/>
      <c r="J52" s="8" t="n"/>
      <c r="K52" s="18" t="n"/>
      <c r="L52" s="8" t="n"/>
      <c r="M52" s="18" t="n"/>
      <c r="N52" s="19">
        <f>IF(E52="","",ROUND(E52*Settings!$B$9,2))</f>
        <v/>
      </c>
      <c r="O52" s="19">
        <f>IF(E52="","",ROUND(E52*Settings!$B$10,2))</f>
        <v/>
      </c>
      <c r="P52" s="19">
        <f>IF(E52="","",ROUND(E52*Settings!$B$11,2))</f>
        <v/>
      </c>
      <c r="Q52" s="19">
        <f>IF(E52="","",IF(F52="No",0,ROUND((N52+O52+P52)*Settings!$B$15,2)))</f>
        <v/>
      </c>
      <c r="R52" s="19">
        <f>IF(E52="","",IF(AND(G52="Yes",E52&gt;=Settings!$B$19),ROUND(N52*Settings!$B$17,2),0))</f>
        <v/>
      </c>
      <c r="S52" s="19">
        <f>IF(E52="","",ROUND(MIN(N(H52)*Settings!$B$20,Settings!$B$21)/12+N(I52)/12,2))</f>
        <v/>
      </c>
      <c r="T52" s="19">
        <f>IF(E52="","",MAX(0,E52-Q52-R52-S52))</f>
        <v/>
      </c>
      <c r="U52" s="19">
        <f>IF(E52="","",IF(OR(E52&lt;=Settings!$B$19,T52=0),0,ROUND(SUMPRODUCT((T52*12&gt;Settings!$A$25:$A$30)*(T52*12-Settings!$A$25:$A$30)*Settings!$C$25:$C$30)/12,2)))</f>
        <v/>
      </c>
      <c r="V52" s="19">
        <f>IF(E52="","",E52-Q52-R52-U52)</f>
        <v/>
      </c>
      <c r="W52" s="19">
        <f>IF(E52="","",IF(F52="No",0,ROUND((N52+O52+P52)*Settings!$B$16,2)))</f>
        <v/>
      </c>
      <c r="X52" s="19">
        <f>IF(E52="","",ROUND(E52*Settings!$B$18,2))</f>
        <v/>
      </c>
      <c r="Y52" s="19">
        <f>IF(E52="","",E52+W52+X52)</f>
        <v/>
      </c>
    </row>
    <row r="53">
      <c r="A53" s="16">
        <f>ROW()-5</f>
        <v/>
      </c>
      <c r="B53" s="8" t="n"/>
      <c r="C53" s="8" t="n"/>
      <c r="D53" s="8" t="n"/>
      <c r="E53" s="17" t="n"/>
      <c r="F53" s="8" t="inlineStr">
        <is>
          <t>Yes</t>
        </is>
      </c>
      <c r="G53" s="8" t="inlineStr">
        <is>
          <t>No</t>
        </is>
      </c>
      <c r="H53" s="13" t="n"/>
      <c r="I53" s="13" t="n"/>
      <c r="J53" s="8" t="n"/>
      <c r="K53" s="18" t="n"/>
      <c r="L53" s="8" t="n"/>
      <c r="M53" s="18" t="n"/>
      <c r="N53" s="19">
        <f>IF(E53="","",ROUND(E53*Settings!$B$9,2))</f>
        <v/>
      </c>
      <c r="O53" s="19">
        <f>IF(E53="","",ROUND(E53*Settings!$B$10,2))</f>
        <v/>
      </c>
      <c r="P53" s="19">
        <f>IF(E53="","",ROUND(E53*Settings!$B$11,2))</f>
        <v/>
      </c>
      <c r="Q53" s="19">
        <f>IF(E53="","",IF(F53="No",0,ROUND((N53+O53+P53)*Settings!$B$15,2)))</f>
        <v/>
      </c>
      <c r="R53" s="19">
        <f>IF(E53="","",IF(AND(G53="Yes",E53&gt;=Settings!$B$19),ROUND(N53*Settings!$B$17,2),0))</f>
        <v/>
      </c>
      <c r="S53" s="19">
        <f>IF(E53="","",ROUND(MIN(N(H53)*Settings!$B$20,Settings!$B$21)/12+N(I53)/12,2))</f>
        <v/>
      </c>
      <c r="T53" s="19">
        <f>IF(E53="","",MAX(0,E53-Q53-R53-S53))</f>
        <v/>
      </c>
      <c r="U53" s="19">
        <f>IF(E53="","",IF(OR(E53&lt;=Settings!$B$19,T53=0),0,ROUND(SUMPRODUCT((T53*12&gt;Settings!$A$25:$A$30)*(T53*12-Settings!$A$25:$A$30)*Settings!$C$25:$C$30)/12,2)))</f>
        <v/>
      </c>
      <c r="V53" s="19">
        <f>IF(E53="","",E53-Q53-R53-U53)</f>
        <v/>
      </c>
      <c r="W53" s="19">
        <f>IF(E53="","",IF(F53="No",0,ROUND((N53+O53+P53)*Settings!$B$16,2)))</f>
        <v/>
      </c>
      <c r="X53" s="19">
        <f>IF(E53="","",ROUND(E53*Settings!$B$18,2))</f>
        <v/>
      </c>
      <c r="Y53" s="19">
        <f>IF(E53="","",E53+W53+X53)</f>
        <v/>
      </c>
    </row>
    <row r="54">
      <c r="A54" s="16">
        <f>ROW()-5</f>
        <v/>
      </c>
      <c r="B54" s="8" t="n"/>
      <c r="C54" s="8" t="n"/>
      <c r="D54" s="8" t="n"/>
      <c r="E54" s="17" t="n"/>
      <c r="F54" s="8" t="inlineStr">
        <is>
          <t>Yes</t>
        </is>
      </c>
      <c r="G54" s="8" t="inlineStr">
        <is>
          <t>No</t>
        </is>
      </c>
      <c r="H54" s="13" t="n"/>
      <c r="I54" s="13" t="n"/>
      <c r="J54" s="8" t="n"/>
      <c r="K54" s="18" t="n"/>
      <c r="L54" s="8" t="n"/>
      <c r="M54" s="18" t="n"/>
      <c r="N54" s="19">
        <f>IF(E54="","",ROUND(E54*Settings!$B$9,2))</f>
        <v/>
      </c>
      <c r="O54" s="19">
        <f>IF(E54="","",ROUND(E54*Settings!$B$10,2))</f>
        <v/>
      </c>
      <c r="P54" s="19">
        <f>IF(E54="","",ROUND(E54*Settings!$B$11,2))</f>
        <v/>
      </c>
      <c r="Q54" s="19">
        <f>IF(E54="","",IF(F54="No",0,ROUND((N54+O54+P54)*Settings!$B$15,2)))</f>
        <v/>
      </c>
      <c r="R54" s="19">
        <f>IF(E54="","",IF(AND(G54="Yes",E54&gt;=Settings!$B$19),ROUND(N54*Settings!$B$17,2),0))</f>
        <v/>
      </c>
      <c r="S54" s="19">
        <f>IF(E54="","",ROUND(MIN(N(H54)*Settings!$B$20,Settings!$B$21)/12+N(I54)/12,2))</f>
        <v/>
      </c>
      <c r="T54" s="19">
        <f>IF(E54="","",MAX(0,E54-Q54-R54-S54))</f>
        <v/>
      </c>
      <c r="U54" s="19">
        <f>IF(E54="","",IF(OR(E54&lt;=Settings!$B$19,T54=0),0,ROUND(SUMPRODUCT((T54*12&gt;Settings!$A$25:$A$30)*(T54*12-Settings!$A$25:$A$30)*Settings!$C$25:$C$30)/12,2)))</f>
        <v/>
      </c>
      <c r="V54" s="19">
        <f>IF(E54="","",E54-Q54-R54-U54)</f>
        <v/>
      </c>
      <c r="W54" s="19">
        <f>IF(E54="","",IF(F54="No",0,ROUND((N54+O54+P54)*Settings!$B$16,2)))</f>
        <v/>
      </c>
      <c r="X54" s="19">
        <f>IF(E54="","",ROUND(E54*Settings!$B$18,2))</f>
        <v/>
      </c>
      <c r="Y54" s="19">
        <f>IF(E54="","",E54+W54+X54)</f>
        <v/>
      </c>
    </row>
    <row r="55">
      <c r="A55" s="16">
        <f>ROW()-5</f>
        <v/>
      </c>
      <c r="B55" s="8" t="n"/>
      <c r="C55" s="8" t="n"/>
      <c r="D55" s="8" t="n"/>
      <c r="E55" s="17" t="n"/>
      <c r="F55" s="8" t="inlineStr">
        <is>
          <t>Yes</t>
        </is>
      </c>
      <c r="G55" s="8" t="inlineStr">
        <is>
          <t>No</t>
        </is>
      </c>
      <c r="H55" s="13" t="n"/>
      <c r="I55" s="13" t="n"/>
      <c r="J55" s="8" t="n"/>
      <c r="K55" s="18" t="n"/>
      <c r="L55" s="8" t="n"/>
      <c r="M55" s="18" t="n"/>
      <c r="N55" s="19">
        <f>IF(E55="","",ROUND(E55*Settings!$B$9,2))</f>
        <v/>
      </c>
      <c r="O55" s="19">
        <f>IF(E55="","",ROUND(E55*Settings!$B$10,2))</f>
        <v/>
      </c>
      <c r="P55" s="19">
        <f>IF(E55="","",ROUND(E55*Settings!$B$11,2))</f>
        <v/>
      </c>
      <c r="Q55" s="19">
        <f>IF(E55="","",IF(F55="No",0,ROUND((N55+O55+P55)*Settings!$B$15,2)))</f>
        <v/>
      </c>
      <c r="R55" s="19">
        <f>IF(E55="","",IF(AND(G55="Yes",E55&gt;=Settings!$B$19),ROUND(N55*Settings!$B$17,2),0))</f>
        <v/>
      </c>
      <c r="S55" s="19">
        <f>IF(E55="","",ROUND(MIN(N(H55)*Settings!$B$20,Settings!$B$21)/12+N(I55)/12,2))</f>
        <v/>
      </c>
      <c r="T55" s="19">
        <f>IF(E55="","",MAX(0,E55-Q55-R55-S55))</f>
        <v/>
      </c>
      <c r="U55" s="19">
        <f>IF(E55="","",IF(OR(E55&lt;=Settings!$B$19,T55=0),0,ROUND(SUMPRODUCT((T55*12&gt;Settings!$A$25:$A$30)*(T55*12-Settings!$A$25:$A$30)*Settings!$C$25:$C$30)/12,2)))</f>
        <v/>
      </c>
      <c r="V55" s="19">
        <f>IF(E55="","",E55-Q55-R55-U55)</f>
        <v/>
      </c>
      <c r="W55" s="19">
        <f>IF(E55="","",IF(F55="No",0,ROUND((N55+O55+P55)*Settings!$B$16,2)))</f>
        <v/>
      </c>
      <c r="X55" s="19">
        <f>IF(E55="","",ROUND(E55*Settings!$B$18,2))</f>
        <v/>
      </c>
      <c r="Y55" s="19">
        <f>IF(E55="","",E55+W55+X55)</f>
        <v/>
      </c>
    </row>
  </sheetData>
  <dataValidations count="3">
    <dataValidation sqref="D6:D55" showDropDown="0" showInputMessage="0" showErrorMessage="0" allowBlank="1" type="list">
      <formula1>=Settings!$A$33:$A$69</formula1>
    </dataValidation>
    <dataValidation sqref="F6:G55" showDropDown="0" showInputMessage="0" showErrorMessage="0" allowBlank="1" type="list">
      <formula1>"Yes,No"</formula1>
    </dataValidation>
    <dataValidation sqref="E6:E55 H6:H55 I6:I55" showDropDown="0" showInputMessage="0" showErrorMessage="0" allowBlank="1" errorTitle="Amount" error="Enter an amount in naira, with no ₦ sign or commas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56" customWidth="1" min="3" max="3"/>
  </cols>
  <sheetData>
    <row r="1">
      <c r="A1" s="5" t="inlineStr">
        <is>
          <t>Cash this month</t>
        </is>
      </c>
    </row>
    <row r="2">
      <c r="A2" s="6">
        <f>"For "&amp;Settings!B5&amp;", payday "&amp;Settings!B6</f>
        <v/>
      </c>
    </row>
    <row r="4">
      <c r="A4" s="20" t="inlineStr">
        <is>
          <t>What</t>
        </is>
      </c>
      <c r="B4" s="20" t="inlineStr">
        <is>
          <t>Amount</t>
        </is>
      </c>
      <c r="C4" s="20" t="inlineStr">
        <is>
          <t>To whom, and when</t>
        </is>
      </c>
    </row>
    <row r="5">
      <c r="A5" s="21" t="inlineStr">
        <is>
          <t>Net pay to staff</t>
        </is>
      </c>
      <c r="B5" s="22">
        <f>SUM(Payroll!$V$6:$V$55)</f>
        <v/>
      </c>
      <c r="C5" s="23" t="inlineStr">
        <is>
          <t>Your staff, on payday (see Bank file)</t>
        </is>
      </c>
    </row>
    <row r="6">
      <c r="A6" s="21" t="inlineStr">
        <is>
          <t>PAYE</t>
        </is>
      </c>
      <c r="B6" s="22">
        <f>SUM(Payroll!$U$6:$U$55)</f>
        <v/>
      </c>
      <c r="C6" s="23" t="inlineStr">
        <is>
          <t>Each employee's state tax office, by the 10th of next month (split by state below)</t>
        </is>
      </c>
    </row>
    <row r="7">
      <c r="A7" s="21" t="inlineStr">
        <is>
          <t>Pension: employee 8%</t>
        </is>
      </c>
      <c r="B7" s="22">
        <f>SUM(Payroll!$Q$6:$Q$55)</f>
        <v/>
      </c>
      <c r="C7" s="23" t="inlineStr">
        <is>
          <t>Each employee's PFA, within 7 working days of payday (see Pension schedule)</t>
        </is>
      </c>
    </row>
    <row r="8">
      <c r="A8" s="21" t="inlineStr">
        <is>
          <t>Pension: employer 10%</t>
        </is>
      </c>
      <c r="B8" s="22">
        <f>SUM(Payroll!$W$6:$W$55)</f>
        <v/>
      </c>
      <c r="C8" s="23" t="inlineStr">
        <is>
          <t>Same remittance as above</t>
        </is>
      </c>
    </row>
    <row r="9">
      <c r="A9" s="21" t="inlineStr">
        <is>
          <t>NHF</t>
        </is>
      </c>
      <c r="B9" s="22">
        <f>SUM(Payroll!$R$6:$R$55)</f>
        <v/>
      </c>
      <c r="C9" s="23" t="inlineStr">
        <is>
          <t>Federal Mortgage Bank of Nigeria, within one month of the deduction</t>
        </is>
      </c>
    </row>
    <row r="10">
      <c r="A10" s="21" t="inlineStr">
        <is>
          <t>NSITF</t>
        </is>
      </c>
      <c r="B10" s="22">
        <f>SUM(Payroll!$X$6:$X$55)</f>
        <v/>
      </c>
      <c r="C10" s="23" t="inlineStr">
        <is>
          <t>NSITF, monthly, through Remita</t>
        </is>
      </c>
    </row>
    <row r="11">
      <c r="A11" s="9" t="inlineStr">
        <is>
          <t>Total cash for the month</t>
        </is>
      </c>
      <c r="B11" s="24">
        <f>SUM(B5:B10)</f>
        <v/>
      </c>
    </row>
    <row r="12">
      <c r="A12" t="inlineStr">
        <is>
          <t>Gross pay (for reference)</t>
        </is>
      </c>
      <c r="B12" s="25">
        <f>SUM(Payroll!$E$6:$E$55)</f>
        <v/>
      </c>
    </row>
    <row r="13">
      <c r="A13" t="inlineStr">
        <is>
          <t>On top of gross pay</t>
        </is>
      </c>
      <c r="B13" s="25">
        <f>B8+B10</f>
        <v/>
      </c>
      <c r="C13" s="6" t="inlineStr">
        <is>
          <t>Employer pension and NSITF: the part founders most often forget</t>
        </is>
      </c>
    </row>
    <row r="15">
      <c r="A15" s="9" t="inlineStr">
        <is>
          <t>ITF (yearly, not monthly)</t>
        </is>
      </c>
    </row>
    <row r="16">
      <c r="A16" t="inlineStr">
        <is>
          <t>Estimate: 1% of a year of this payroll</t>
        </is>
      </c>
      <c r="B16" s="25">
        <f>ROUND(B12*12*0.01,2)</f>
        <v/>
      </c>
      <c r="C16" s="3" t="inlineStr">
        <is>
          <t>Due by 1 April, if you have 5 or more staff or ₦50m+ turnover</t>
        </is>
      </c>
    </row>
    <row r="18">
      <c r="A18" s="9" t="inlineStr">
        <is>
          <t>PAYE by state of residence</t>
        </is>
      </c>
    </row>
    <row r="19">
      <c r="A19" s="20" t="inlineStr">
        <is>
          <t>State</t>
        </is>
      </c>
      <c r="B19" s="20" t="inlineStr">
        <is>
          <t>PAYE</t>
        </is>
      </c>
    </row>
    <row r="20">
      <c r="A20" t="inlineStr">
        <is>
          <t>Abia</t>
        </is>
      </c>
      <c r="B20" s="25">
        <f>SUMIF(Payroll!$D$6:$D$55,A20,Payroll!$U$6:$U$55)</f>
        <v/>
      </c>
    </row>
    <row r="21">
      <c r="A21" t="inlineStr">
        <is>
          <t>Adamawa</t>
        </is>
      </c>
      <c r="B21" s="25">
        <f>SUMIF(Payroll!$D$6:$D$55,A21,Payroll!$U$6:$U$55)</f>
        <v/>
      </c>
    </row>
    <row r="22">
      <c r="A22" t="inlineStr">
        <is>
          <t>Akwa Ibom</t>
        </is>
      </c>
      <c r="B22" s="25">
        <f>SUMIF(Payroll!$D$6:$D$55,A22,Payroll!$U$6:$U$55)</f>
        <v/>
      </c>
    </row>
    <row r="23">
      <c r="A23" t="inlineStr">
        <is>
          <t>Anambra</t>
        </is>
      </c>
      <c r="B23" s="25">
        <f>SUMIF(Payroll!$D$6:$D$55,A23,Payroll!$U$6:$U$55)</f>
        <v/>
      </c>
    </row>
    <row r="24">
      <c r="A24" t="inlineStr">
        <is>
          <t>Bauchi</t>
        </is>
      </c>
      <c r="B24" s="25">
        <f>SUMIF(Payroll!$D$6:$D$55,A24,Payroll!$U$6:$U$55)</f>
        <v/>
      </c>
    </row>
    <row r="25">
      <c r="A25" t="inlineStr">
        <is>
          <t>Bayelsa</t>
        </is>
      </c>
      <c r="B25" s="25">
        <f>SUMIF(Payroll!$D$6:$D$55,A25,Payroll!$U$6:$U$55)</f>
        <v/>
      </c>
    </row>
    <row r="26">
      <c r="A26" t="inlineStr">
        <is>
          <t>Benue</t>
        </is>
      </c>
      <c r="B26" s="25">
        <f>SUMIF(Payroll!$D$6:$D$55,A26,Payroll!$U$6:$U$55)</f>
        <v/>
      </c>
    </row>
    <row r="27">
      <c r="A27" t="inlineStr">
        <is>
          <t>Borno</t>
        </is>
      </c>
      <c r="B27" s="25">
        <f>SUMIF(Payroll!$D$6:$D$55,A27,Payroll!$U$6:$U$55)</f>
        <v/>
      </c>
    </row>
    <row r="28">
      <c r="A28" t="inlineStr">
        <is>
          <t>Cross River</t>
        </is>
      </c>
      <c r="B28" s="25">
        <f>SUMIF(Payroll!$D$6:$D$55,A28,Payroll!$U$6:$U$55)</f>
        <v/>
      </c>
    </row>
    <row r="29">
      <c r="A29" t="inlineStr">
        <is>
          <t>Delta</t>
        </is>
      </c>
      <c r="B29" s="25">
        <f>SUMIF(Payroll!$D$6:$D$55,A29,Payroll!$U$6:$U$55)</f>
        <v/>
      </c>
    </row>
    <row r="30">
      <c r="A30" t="inlineStr">
        <is>
          <t>Ebonyi</t>
        </is>
      </c>
      <c r="B30" s="25">
        <f>SUMIF(Payroll!$D$6:$D$55,A30,Payroll!$U$6:$U$55)</f>
        <v/>
      </c>
    </row>
    <row r="31">
      <c r="A31" t="inlineStr">
        <is>
          <t>Edo</t>
        </is>
      </c>
      <c r="B31" s="25">
        <f>SUMIF(Payroll!$D$6:$D$55,A31,Payroll!$U$6:$U$55)</f>
        <v/>
      </c>
    </row>
    <row r="32">
      <c r="A32" t="inlineStr">
        <is>
          <t>Ekiti</t>
        </is>
      </c>
      <c r="B32" s="25">
        <f>SUMIF(Payroll!$D$6:$D$55,A32,Payroll!$U$6:$U$55)</f>
        <v/>
      </c>
    </row>
    <row r="33">
      <c r="A33" t="inlineStr">
        <is>
          <t>Enugu</t>
        </is>
      </c>
      <c r="B33" s="25">
        <f>SUMIF(Payroll!$D$6:$D$55,A33,Payroll!$U$6:$U$55)</f>
        <v/>
      </c>
    </row>
    <row r="34">
      <c r="A34" t="inlineStr">
        <is>
          <t>FCT Abuja</t>
        </is>
      </c>
      <c r="B34" s="25">
        <f>SUMIF(Payroll!$D$6:$D$55,A34,Payroll!$U$6:$U$55)</f>
        <v/>
      </c>
    </row>
    <row r="35">
      <c r="A35" t="inlineStr">
        <is>
          <t>Gombe</t>
        </is>
      </c>
      <c r="B35" s="25">
        <f>SUMIF(Payroll!$D$6:$D$55,A35,Payroll!$U$6:$U$55)</f>
        <v/>
      </c>
    </row>
    <row r="36">
      <c r="A36" t="inlineStr">
        <is>
          <t>Imo</t>
        </is>
      </c>
      <c r="B36" s="25">
        <f>SUMIF(Payroll!$D$6:$D$55,A36,Payroll!$U$6:$U$55)</f>
        <v/>
      </c>
    </row>
    <row r="37">
      <c r="A37" t="inlineStr">
        <is>
          <t>Jigawa</t>
        </is>
      </c>
      <c r="B37" s="25">
        <f>SUMIF(Payroll!$D$6:$D$55,A37,Payroll!$U$6:$U$55)</f>
        <v/>
      </c>
    </row>
    <row r="38">
      <c r="A38" t="inlineStr">
        <is>
          <t>Kaduna</t>
        </is>
      </c>
      <c r="B38" s="25">
        <f>SUMIF(Payroll!$D$6:$D$55,A38,Payroll!$U$6:$U$55)</f>
        <v/>
      </c>
    </row>
    <row r="39">
      <c r="A39" t="inlineStr">
        <is>
          <t>Kano</t>
        </is>
      </c>
      <c r="B39" s="25">
        <f>SUMIF(Payroll!$D$6:$D$55,A39,Payroll!$U$6:$U$55)</f>
        <v/>
      </c>
    </row>
    <row r="40">
      <c r="A40" t="inlineStr">
        <is>
          <t>Katsina</t>
        </is>
      </c>
      <c r="B40" s="25">
        <f>SUMIF(Payroll!$D$6:$D$55,A40,Payroll!$U$6:$U$55)</f>
        <v/>
      </c>
    </row>
    <row r="41">
      <c r="A41" t="inlineStr">
        <is>
          <t>Kebbi</t>
        </is>
      </c>
      <c r="B41" s="25">
        <f>SUMIF(Payroll!$D$6:$D$55,A41,Payroll!$U$6:$U$55)</f>
        <v/>
      </c>
    </row>
    <row r="42">
      <c r="A42" t="inlineStr">
        <is>
          <t>Kogi</t>
        </is>
      </c>
      <c r="B42" s="25">
        <f>SUMIF(Payroll!$D$6:$D$55,A42,Payroll!$U$6:$U$55)</f>
        <v/>
      </c>
    </row>
    <row r="43">
      <c r="A43" t="inlineStr">
        <is>
          <t>Kwara</t>
        </is>
      </c>
      <c r="B43" s="25">
        <f>SUMIF(Payroll!$D$6:$D$55,A43,Payroll!$U$6:$U$55)</f>
        <v/>
      </c>
    </row>
    <row r="44">
      <c r="A44" t="inlineStr">
        <is>
          <t>Lagos</t>
        </is>
      </c>
      <c r="B44" s="25">
        <f>SUMIF(Payroll!$D$6:$D$55,A44,Payroll!$U$6:$U$55)</f>
        <v/>
      </c>
    </row>
    <row r="45">
      <c r="A45" t="inlineStr">
        <is>
          <t>Nasarawa</t>
        </is>
      </c>
      <c r="B45" s="25">
        <f>SUMIF(Payroll!$D$6:$D$55,A45,Payroll!$U$6:$U$55)</f>
        <v/>
      </c>
    </row>
    <row r="46">
      <c r="A46" t="inlineStr">
        <is>
          <t>Niger</t>
        </is>
      </c>
      <c r="B46" s="25">
        <f>SUMIF(Payroll!$D$6:$D$55,A46,Payroll!$U$6:$U$55)</f>
        <v/>
      </c>
    </row>
    <row r="47">
      <c r="A47" t="inlineStr">
        <is>
          <t>Ogun</t>
        </is>
      </c>
      <c r="B47" s="25">
        <f>SUMIF(Payroll!$D$6:$D$55,A47,Payroll!$U$6:$U$55)</f>
        <v/>
      </c>
    </row>
    <row r="48">
      <c r="A48" t="inlineStr">
        <is>
          <t>Ondo</t>
        </is>
      </c>
      <c r="B48" s="25">
        <f>SUMIF(Payroll!$D$6:$D$55,A48,Payroll!$U$6:$U$55)</f>
        <v/>
      </c>
    </row>
    <row r="49">
      <c r="A49" t="inlineStr">
        <is>
          <t>Osun</t>
        </is>
      </c>
      <c r="B49" s="25">
        <f>SUMIF(Payroll!$D$6:$D$55,A49,Payroll!$U$6:$U$55)</f>
        <v/>
      </c>
    </row>
    <row r="50">
      <c r="A50" t="inlineStr">
        <is>
          <t>Oyo</t>
        </is>
      </c>
      <c r="B50" s="25">
        <f>SUMIF(Payroll!$D$6:$D$55,A50,Payroll!$U$6:$U$55)</f>
        <v/>
      </c>
    </row>
    <row r="51">
      <c r="A51" t="inlineStr">
        <is>
          <t>Plateau</t>
        </is>
      </c>
      <c r="B51" s="25">
        <f>SUMIF(Payroll!$D$6:$D$55,A51,Payroll!$U$6:$U$55)</f>
        <v/>
      </c>
    </row>
    <row r="52">
      <c r="A52" t="inlineStr">
        <is>
          <t>Rivers</t>
        </is>
      </c>
      <c r="B52" s="25">
        <f>SUMIF(Payroll!$D$6:$D$55,A52,Payroll!$U$6:$U$55)</f>
        <v/>
      </c>
    </row>
    <row r="53">
      <c r="A53" t="inlineStr">
        <is>
          <t>Sokoto</t>
        </is>
      </c>
      <c r="B53" s="25">
        <f>SUMIF(Payroll!$D$6:$D$55,A53,Payroll!$U$6:$U$55)</f>
        <v/>
      </c>
    </row>
    <row r="54">
      <c r="A54" t="inlineStr">
        <is>
          <t>Taraba</t>
        </is>
      </c>
      <c r="B54" s="25">
        <f>SUMIF(Payroll!$D$6:$D$55,A54,Payroll!$U$6:$U$55)</f>
        <v/>
      </c>
    </row>
    <row r="55">
      <c r="A55" t="inlineStr">
        <is>
          <t>Yobe</t>
        </is>
      </c>
      <c r="B55" s="25">
        <f>SUMIF(Payroll!$D$6:$D$55,A55,Payroll!$U$6:$U$55)</f>
        <v/>
      </c>
    </row>
    <row r="56">
      <c r="A56" t="inlineStr">
        <is>
          <t>Zamfara</t>
        </is>
      </c>
      <c r="B56" s="25">
        <f>SUMIF(Payroll!$D$6:$D$55,A56,Payroll!$U$6:$U$55)</f>
        <v/>
      </c>
    </row>
    <row r="57">
      <c r="A57" t="inlineStr">
        <is>
          <t>No state entered</t>
        </is>
      </c>
      <c r="B57" s="25">
        <f>B6-SUM(B20:B56)</f>
        <v/>
      </c>
      <c r="C57" s="6" t="inlineStr">
        <is>
          <t>Should be ₦0. If not, fill in each person's state of residence.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4" customWidth="1" min="3" max="3"/>
    <col width="34" customWidth="1" min="4" max="4"/>
    <col width="20" customWidth="1" min="5" max="5"/>
  </cols>
  <sheetData>
    <row r="1">
      <c r="A1" s="9" t="inlineStr">
        <is>
          <t>Choose a staff member:</t>
        </is>
      </c>
      <c r="B1" s="8" t="inlineStr">
        <is>
          <t>Ada Okafor (sample)</t>
        </is>
      </c>
      <c r="C1" s="26" t="n"/>
      <c r="D1" s="27" t="n"/>
      <c r="F1" s="28">
        <f>MATCH(B1,Payroll!$B$6:$B$55,0)</f>
        <v/>
      </c>
    </row>
    <row r="2">
      <c r="A2" s="6" t="inlineStr">
        <is>
          <t>Print this sheet, or save it as PDF, for each person.</t>
        </is>
      </c>
    </row>
    <row r="4">
      <c r="A4" s="5">
        <f>Settings!B4</f>
        <v/>
      </c>
    </row>
    <row r="5">
      <c r="A5" s="9">
        <f>"Payslip for "&amp;Settings!B5</f>
        <v/>
      </c>
    </row>
    <row r="7">
      <c r="A7" t="inlineStr">
        <is>
          <t>Name</t>
        </is>
      </c>
      <c r="B7">
        <f>IFERROR(INDEX(Payroll!$B$6:$B$55,$F$1),"")</f>
        <v/>
      </c>
      <c r="D7" t="inlineStr">
        <is>
          <t>Bank</t>
        </is>
      </c>
      <c r="E7">
        <f>IFERROR(INDEX(Payroll!$J$6:$J$55,$F$1),"")</f>
        <v/>
      </c>
    </row>
    <row r="8">
      <c r="A8" t="inlineStr">
        <is>
          <t>Job title</t>
        </is>
      </c>
      <c r="B8">
        <f>IFERROR(INDEX(Payroll!$C$6:$C$55,$F$1),"")</f>
        <v/>
      </c>
      <c r="D8" t="inlineStr">
        <is>
          <t>Account number</t>
        </is>
      </c>
      <c r="E8">
        <f>IFERROR(INDEX(Payroll!$K$6:$K$55,$F$1),"")</f>
        <v/>
      </c>
    </row>
    <row r="9">
      <c r="A9" t="inlineStr">
        <is>
          <t>State of residence</t>
        </is>
      </c>
      <c r="B9">
        <f>IFERROR(INDEX(Payroll!$D$6:$D$55,$F$1),"")</f>
        <v/>
      </c>
      <c r="D9" t="inlineStr">
        <is>
          <t>PFA and PIN</t>
        </is>
      </c>
      <c r="E9">
        <f>IFERROR(INDEX(Payroll!$L$6:$L$55,$F$1)&amp;" · "&amp;INDEX(Payroll!$M$6:$M$55,$F$1),"")</f>
        <v/>
      </c>
    </row>
    <row r="11">
      <c r="A11" s="29" t="inlineStr">
        <is>
          <t>Earnings</t>
        </is>
      </c>
      <c r="B11" s="30" t="n"/>
      <c r="D11" s="29" t="inlineStr">
        <is>
          <t>Deductions</t>
        </is>
      </c>
      <c r="E11" s="30" t="n"/>
    </row>
    <row r="12">
      <c r="A12" t="inlineStr">
        <is>
          <t>Basic</t>
        </is>
      </c>
      <c r="B12" s="25">
        <f>IFERROR(INDEX(Payroll!$N$6:$N$55,$F$1),"")</f>
        <v/>
      </c>
      <c r="D12" t="inlineStr">
        <is>
          <t>PAYE</t>
        </is>
      </c>
      <c r="E12" s="25">
        <f>IFERROR(INDEX(Payroll!$U$6:$U$55,$F$1),"")</f>
        <v/>
      </c>
    </row>
    <row r="13">
      <c r="A13" t="inlineStr">
        <is>
          <t>Housing</t>
        </is>
      </c>
      <c r="B13" s="25">
        <f>IFERROR(INDEX(Payroll!$O$6:$O$55,$F$1),"")</f>
        <v/>
      </c>
      <c r="D13" t="inlineStr">
        <is>
          <t>Pension (8%)</t>
        </is>
      </c>
      <c r="E13" s="25">
        <f>IFERROR(INDEX(Payroll!$Q$6:$Q$55,$F$1),"")</f>
        <v/>
      </c>
    </row>
    <row r="14">
      <c r="A14" t="inlineStr">
        <is>
          <t>Transport</t>
        </is>
      </c>
      <c r="B14" s="25">
        <f>IFERROR(INDEX(Payroll!$P$6:$P$55,$F$1),"")</f>
        <v/>
      </c>
      <c r="D14" t="inlineStr">
        <is>
          <t>NHF</t>
        </is>
      </c>
      <c r="E14" s="25">
        <f>IFERROR(INDEX(Payroll!$R$6:$R$55,$F$1),"")</f>
        <v/>
      </c>
    </row>
    <row r="16">
      <c r="A16" s="9" t="inlineStr">
        <is>
          <t>Gross pay</t>
        </is>
      </c>
      <c r="B16" s="24">
        <f>SUM(B12:B14)</f>
        <v/>
      </c>
      <c r="D16" s="9" t="inlineStr">
        <is>
          <t>Total deductions</t>
        </is>
      </c>
      <c r="E16" s="24">
        <f>SUM(E12:E14)</f>
        <v/>
      </c>
    </row>
    <row r="18">
      <c r="D18" s="31" t="inlineStr">
        <is>
          <t>Net pay</t>
        </is>
      </c>
      <c r="E18" s="32">
        <f>B16-E16</f>
        <v/>
      </c>
    </row>
    <row r="20">
      <c r="A20" s="9" t="inlineStr">
        <is>
          <t>Paid by your employer on top of your pay</t>
        </is>
      </c>
    </row>
    <row r="21">
      <c r="A21" t="inlineStr">
        <is>
          <t>Employer pension (10%), to your PFA</t>
        </is>
      </c>
      <c r="B21" s="25">
        <f>IFERROR(INDEX(Payroll!$W$6:$W$55,$F$1),"")</f>
        <v/>
      </c>
    </row>
    <row r="23">
      <c r="A23" s="6" t="inlineStr">
        <is>
          <t>PAYE is worked out under the Nigeria Tax Act 2025. Prepared with the free WadataHR payroll template.</t>
        </is>
      </c>
    </row>
  </sheetData>
  <mergeCells count="1">
    <mergeCell ref="B1:D1"/>
  </mergeCells>
  <dataValidations count="1">
    <dataValidation sqref="B1" showDropDown="0" showInputMessage="0" showErrorMessage="0" allowBlank="0" type="list">
      <formula1>=Payroll!$B$6:$B$55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16" customWidth="1" min="4" max="4"/>
  </cols>
  <sheetData>
    <row r="1">
      <c r="A1" s="5" t="inlineStr">
        <is>
          <t>Bank transfer list</t>
        </is>
      </c>
    </row>
    <row r="2">
      <c r="A2" s="6" t="inlineStr">
        <is>
          <t>Copy into your bank's bulk transfer template. Check the columns your bank asks for.</t>
        </is>
      </c>
    </row>
    <row r="4">
      <c r="A4" s="20" t="inlineStr">
        <is>
          <t>Staff name</t>
        </is>
      </c>
      <c r="B4" s="20" t="inlineStr">
        <is>
          <t>Bank</t>
        </is>
      </c>
      <c r="C4" s="20" t="inlineStr">
        <is>
          <t>Account number</t>
        </is>
      </c>
      <c r="D4" s="20" t="inlineStr">
        <is>
          <t>Net pay</t>
        </is>
      </c>
    </row>
    <row r="5">
      <c r="A5">
        <f>IF(Payroll!$E6="","",Payroll!B6&amp;"")</f>
        <v/>
      </c>
      <c r="B5">
        <f>IF(Payroll!$E6="","",Payroll!J6&amp;"")</f>
        <v/>
      </c>
      <c r="C5" s="33">
        <f>IF(Payroll!$E6="","",Payroll!K6&amp;"")</f>
        <v/>
      </c>
      <c r="D5" s="25">
        <f>IF(Payroll!$E6="","",Payroll!V6)</f>
        <v/>
      </c>
    </row>
    <row r="6">
      <c r="A6">
        <f>IF(Payroll!$E7="","",Payroll!B7&amp;"")</f>
        <v/>
      </c>
      <c r="B6">
        <f>IF(Payroll!$E7="","",Payroll!J7&amp;"")</f>
        <v/>
      </c>
      <c r="C6" s="33">
        <f>IF(Payroll!$E7="","",Payroll!K7&amp;"")</f>
        <v/>
      </c>
      <c r="D6" s="25">
        <f>IF(Payroll!$E7="","",Payroll!V7)</f>
        <v/>
      </c>
    </row>
    <row r="7">
      <c r="A7">
        <f>IF(Payroll!$E8="","",Payroll!B8&amp;"")</f>
        <v/>
      </c>
      <c r="B7">
        <f>IF(Payroll!$E8="","",Payroll!J8&amp;"")</f>
        <v/>
      </c>
      <c r="C7" s="33">
        <f>IF(Payroll!$E8="","",Payroll!K8&amp;"")</f>
        <v/>
      </c>
      <c r="D7" s="25">
        <f>IF(Payroll!$E8="","",Payroll!V8)</f>
        <v/>
      </c>
    </row>
    <row r="8">
      <c r="A8">
        <f>IF(Payroll!$E9="","",Payroll!B9&amp;"")</f>
        <v/>
      </c>
      <c r="B8">
        <f>IF(Payroll!$E9="","",Payroll!J9&amp;"")</f>
        <v/>
      </c>
      <c r="C8" s="33">
        <f>IF(Payroll!$E9="","",Payroll!K9&amp;"")</f>
        <v/>
      </c>
      <c r="D8" s="25">
        <f>IF(Payroll!$E9="","",Payroll!V9)</f>
        <v/>
      </c>
    </row>
    <row r="9">
      <c r="A9">
        <f>IF(Payroll!$E10="","",Payroll!B10&amp;"")</f>
        <v/>
      </c>
      <c r="B9">
        <f>IF(Payroll!$E10="","",Payroll!J10&amp;"")</f>
        <v/>
      </c>
      <c r="C9" s="33">
        <f>IF(Payroll!$E10="","",Payroll!K10&amp;"")</f>
        <v/>
      </c>
      <c r="D9" s="25">
        <f>IF(Payroll!$E10="","",Payroll!V10)</f>
        <v/>
      </c>
    </row>
    <row r="10">
      <c r="A10">
        <f>IF(Payroll!$E11="","",Payroll!B11&amp;"")</f>
        <v/>
      </c>
      <c r="B10">
        <f>IF(Payroll!$E11="","",Payroll!J11&amp;"")</f>
        <v/>
      </c>
      <c r="C10" s="33">
        <f>IF(Payroll!$E11="","",Payroll!K11&amp;"")</f>
        <v/>
      </c>
      <c r="D10" s="25">
        <f>IF(Payroll!$E11="","",Payroll!V11)</f>
        <v/>
      </c>
    </row>
    <row r="11">
      <c r="A11">
        <f>IF(Payroll!$E12="","",Payroll!B12&amp;"")</f>
        <v/>
      </c>
      <c r="B11">
        <f>IF(Payroll!$E12="","",Payroll!J12&amp;"")</f>
        <v/>
      </c>
      <c r="C11" s="33">
        <f>IF(Payroll!$E12="","",Payroll!K12&amp;"")</f>
        <v/>
      </c>
      <c r="D11" s="25">
        <f>IF(Payroll!$E12="","",Payroll!V12)</f>
        <v/>
      </c>
    </row>
    <row r="12">
      <c r="A12">
        <f>IF(Payroll!$E13="","",Payroll!B13&amp;"")</f>
        <v/>
      </c>
      <c r="B12">
        <f>IF(Payroll!$E13="","",Payroll!J13&amp;"")</f>
        <v/>
      </c>
      <c r="C12" s="33">
        <f>IF(Payroll!$E13="","",Payroll!K13&amp;"")</f>
        <v/>
      </c>
      <c r="D12" s="25">
        <f>IF(Payroll!$E13="","",Payroll!V13)</f>
        <v/>
      </c>
    </row>
    <row r="13">
      <c r="A13">
        <f>IF(Payroll!$E14="","",Payroll!B14&amp;"")</f>
        <v/>
      </c>
      <c r="B13">
        <f>IF(Payroll!$E14="","",Payroll!J14&amp;"")</f>
        <v/>
      </c>
      <c r="C13" s="33">
        <f>IF(Payroll!$E14="","",Payroll!K14&amp;"")</f>
        <v/>
      </c>
      <c r="D13" s="25">
        <f>IF(Payroll!$E14="","",Payroll!V14)</f>
        <v/>
      </c>
    </row>
    <row r="14">
      <c r="A14">
        <f>IF(Payroll!$E15="","",Payroll!B15&amp;"")</f>
        <v/>
      </c>
      <c r="B14">
        <f>IF(Payroll!$E15="","",Payroll!J15&amp;"")</f>
        <v/>
      </c>
      <c r="C14" s="33">
        <f>IF(Payroll!$E15="","",Payroll!K15&amp;"")</f>
        <v/>
      </c>
      <c r="D14" s="25">
        <f>IF(Payroll!$E15="","",Payroll!V15)</f>
        <v/>
      </c>
    </row>
    <row r="15">
      <c r="A15">
        <f>IF(Payroll!$E16="","",Payroll!B16&amp;"")</f>
        <v/>
      </c>
      <c r="B15">
        <f>IF(Payroll!$E16="","",Payroll!J16&amp;"")</f>
        <v/>
      </c>
      <c r="C15" s="33">
        <f>IF(Payroll!$E16="","",Payroll!K16&amp;"")</f>
        <v/>
      </c>
      <c r="D15" s="25">
        <f>IF(Payroll!$E16="","",Payroll!V16)</f>
        <v/>
      </c>
    </row>
    <row r="16">
      <c r="A16">
        <f>IF(Payroll!$E17="","",Payroll!B17&amp;"")</f>
        <v/>
      </c>
      <c r="B16">
        <f>IF(Payroll!$E17="","",Payroll!J17&amp;"")</f>
        <v/>
      </c>
      <c r="C16" s="33">
        <f>IF(Payroll!$E17="","",Payroll!K17&amp;"")</f>
        <v/>
      </c>
      <c r="D16" s="25">
        <f>IF(Payroll!$E17="","",Payroll!V17)</f>
        <v/>
      </c>
    </row>
    <row r="17">
      <c r="A17">
        <f>IF(Payroll!$E18="","",Payroll!B18&amp;"")</f>
        <v/>
      </c>
      <c r="B17">
        <f>IF(Payroll!$E18="","",Payroll!J18&amp;"")</f>
        <v/>
      </c>
      <c r="C17" s="33">
        <f>IF(Payroll!$E18="","",Payroll!K18&amp;"")</f>
        <v/>
      </c>
      <c r="D17" s="25">
        <f>IF(Payroll!$E18="","",Payroll!V18)</f>
        <v/>
      </c>
    </row>
    <row r="18">
      <c r="A18">
        <f>IF(Payroll!$E19="","",Payroll!B19&amp;"")</f>
        <v/>
      </c>
      <c r="B18">
        <f>IF(Payroll!$E19="","",Payroll!J19&amp;"")</f>
        <v/>
      </c>
      <c r="C18" s="33">
        <f>IF(Payroll!$E19="","",Payroll!K19&amp;"")</f>
        <v/>
      </c>
      <c r="D18" s="25">
        <f>IF(Payroll!$E19="","",Payroll!V19)</f>
        <v/>
      </c>
    </row>
    <row r="19">
      <c r="A19">
        <f>IF(Payroll!$E20="","",Payroll!B20&amp;"")</f>
        <v/>
      </c>
      <c r="B19">
        <f>IF(Payroll!$E20="","",Payroll!J20&amp;"")</f>
        <v/>
      </c>
      <c r="C19" s="33">
        <f>IF(Payroll!$E20="","",Payroll!K20&amp;"")</f>
        <v/>
      </c>
      <c r="D19" s="25">
        <f>IF(Payroll!$E20="","",Payroll!V20)</f>
        <v/>
      </c>
    </row>
    <row r="20">
      <c r="A20">
        <f>IF(Payroll!$E21="","",Payroll!B21&amp;"")</f>
        <v/>
      </c>
      <c r="B20">
        <f>IF(Payroll!$E21="","",Payroll!J21&amp;"")</f>
        <v/>
      </c>
      <c r="C20" s="33">
        <f>IF(Payroll!$E21="","",Payroll!K21&amp;"")</f>
        <v/>
      </c>
      <c r="D20" s="25">
        <f>IF(Payroll!$E21="","",Payroll!V21)</f>
        <v/>
      </c>
    </row>
    <row r="21">
      <c r="A21">
        <f>IF(Payroll!$E22="","",Payroll!B22&amp;"")</f>
        <v/>
      </c>
      <c r="B21">
        <f>IF(Payroll!$E22="","",Payroll!J22&amp;"")</f>
        <v/>
      </c>
      <c r="C21" s="33">
        <f>IF(Payroll!$E22="","",Payroll!K22&amp;"")</f>
        <v/>
      </c>
      <c r="D21" s="25">
        <f>IF(Payroll!$E22="","",Payroll!V22)</f>
        <v/>
      </c>
    </row>
    <row r="22">
      <c r="A22">
        <f>IF(Payroll!$E23="","",Payroll!B23&amp;"")</f>
        <v/>
      </c>
      <c r="B22">
        <f>IF(Payroll!$E23="","",Payroll!J23&amp;"")</f>
        <v/>
      </c>
      <c r="C22" s="33">
        <f>IF(Payroll!$E23="","",Payroll!K23&amp;"")</f>
        <v/>
      </c>
      <c r="D22" s="25">
        <f>IF(Payroll!$E23="","",Payroll!V23)</f>
        <v/>
      </c>
    </row>
    <row r="23">
      <c r="A23">
        <f>IF(Payroll!$E24="","",Payroll!B24&amp;"")</f>
        <v/>
      </c>
      <c r="B23">
        <f>IF(Payroll!$E24="","",Payroll!J24&amp;"")</f>
        <v/>
      </c>
      <c r="C23" s="33">
        <f>IF(Payroll!$E24="","",Payroll!K24&amp;"")</f>
        <v/>
      </c>
      <c r="D23" s="25">
        <f>IF(Payroll!$E24="","",Payroll!V24)</f>
        <v/>
      </c>
    </row>
    <row r="24">
      <c r="A24">
        <f>IF(Payroll!$E25="","",Payroll!B25&amp;"")</f>
        <v/>
      </c>
      <c r="B24">
        <f>IF(Payroll!$E25="","",Payroll!J25&amp;"")</f>
        <v/>
      </c>
      <c r="C24" s="33">
        <f>IF(Payroll!$E25="","",Payroll!K25&amp;"")</f>
        <v/>
      </c>
      <c r="D24" s="25">
        <f>IF(Payroll!$E25="","",Payroll!V25)</f>
        <v/>
      </c>
    </row>
    <row r="25">
      <c r="A25">
        <f>IF(Payroll!$E26="","",Payroll!B26&amp;"")</f>
        <v/>
      </c>
      <c r="B25">
        <f>IF(Payroll!$E26="","",Payroll!J26&amp;"")</f>
        <v/>
      </c>
      <c r="C25" s="33">
        <f>IF(Payroll!$E26="","",Payroll!K26&amp;"")</f>
        <v/>
      </c>
      <c r="D25" s="25">
        <f>IF(Payroll!$E26="","",Payroll!V26)</f>
        <v/>
      </c>
    </row>
    <row r="26">
      <c r="A26">
        <f>IF(Payroll!$E27="","",Payroll!B27&amp;"")</f>
        <v/>
      </c>
      <c r="B26">
        <f>IF(Payroll!$E27="","",Payroll!J27&amp;"")</f>
        <v/>
      </c>
      <c r="C26" s="33">
        <f>IF(Payroll!$E27="","",Payroll!K27&amp;"")</f>
        <v/>
      </c>
      <c r="D26" s="25">
        <f>IF(Payroll!$E27="","",Payroll!V27)</f>
        <v/>
      </c>
    </row>
    <row r="27">
      <c r="A27">
        <f>IF(Payroll!$E28="","",Payroll!B28&amp;"")</f>
        <v/>
      </c>
      <c r="B27">
        <f>IF(Payroll!$E28="","",Payroll!J28&amp;"")</f>
        <v/>
      </c>
      <c r="C27" s="33">
        <f>IF(Payroll!$E28="","",Payroll!K28&amp;"")</f>
        <v/>
      </c>
      <c r="D27" s="25">
        <f>IF(Payroll!$E28="","",Payroll!V28)</f>
        <v/>
      </c>
    </row>
    <row r="28">
      <c r="A28">
        <f>IF(Payroll!$E29="","",Payroll!B29&amp;"")</f>
        <v/>
      </c>
      <c r="B28">
        <f>IF(Payroll!$E29="","",Payroll!J29&amp;"")</f>
        <v/>
      </c>
      <c r="C28" s="33">
        <f>IF(Payroll!$E29="","",Payroll!K29&amp;"")</f>
        <v/>
      </c>
      <c r="D28" s="25">
        <f>IF(Payroll!$E29="","",Payroll!V29)</f>
        <v/>
      </c>
    </row>
    <row r="29">
      <c r="A29">
        <f>IF(Payroll!$E30="","",Payroll!B30&amp;"")</f>
        <v/>
      </c>
      <c r="B29">
        <f>IF(Payroll!$E30="","",Payroll!J30&amp;"")</f>
        <v/>
      </c>
      <c r="C29" s="33">
        <f>IF(Payroll!$E30="","",Payroll!K30&amp;"")</f>
        <v/>
      </c>
      <c r="D29" s="25">
        <f>IF(Payroll!$E30="","",Payroll!V30)</f>
        <v/>
      </c>
    </row>
    <row r="30">
      <c r="A30">
        <f>IF(Payroll!$E31="","",Payroll!B31&amp;"")</f>
        <v/>
      </c>
      <c r="B30">
        <f>IF(Payroll!$E31="","",Payroll!J31&amp;"")</f>
        <v/>
      </c>
      <c r="C30" s="33">
        <f>IF(Payroll!$E31="","",Payroll!K31&amp;"")</f>
        <v/>
      </c>
      <c r="D30" s="25">
        <f>IF(Payroll!$E31="","",Payroll!V31)</f>
        <v/>
      </c>
    </row>
    <row r="31">
      <c r="A31">
        <f>IF(Payroll!$E32="","",Payroll!B32&amp;"")</f>
        <v/>
      </c>
      <c r="B31">
        <f>IF(Payroll!$E32="","",Payroll!J32&amp;"")</f>
        <v/>
      </c>
      <c r="C31" s="33">
        <f>IF(Payroll!$E32="","",Payroll!K32&amp;"")</f>
        <v/>
      </c>
      <c r="D31" s="25">
        <f>IF(Payroll!$E32="","",Payroll!V32)</f>
        <v/>
      </c>
    </row>
    <row r="32">
      <c r="A32">
        <f>IF(Payroll!$E33="","",Payroll!B33&amp;"")</f>
        <v/>
      </c>
      <c r="B32">
        <f>IF(Payroll!$E33="","",Payroll!J33&amp;"")</f>
        <v/>
      </c>
      <c r="C32" s="33">
        <f>IF(Payroll!$E33="","",Payroll!K33&amp;"")</f>
        <v/>
      </c>
      <c r="D32" s="25">
        <f>IF(Payroll!$E33="","",Payroll!V33)</f>
        <v/>
      </c>
    </row>
    <row r="33">
      <c r="A33">
        <f>IF(Payroll!$E34="","",Payroll!B34&amp;"")</f>
        <v/>
      </c>
      <c r="B33">
        <f>IF(Payroll!$E34="","",Payroll!J34&amp;"")</f>
        <v/>
      </c>
      <c r="C33" s="33">
        <f>IF(Payroll!$E34="","",Payroll!K34&amp;"")</f>
        <v/>
      </c>
      <c r="D33" s="25">
        <f>IF(Payroll!$E34="","",Payroll!V34)</f>
        <v/>
      </c>
    </row>
    <row r="34">
      <c r="A34">
        <f>IF(Payroll!$E35="","",Payroll!B35&amp;"")</f>
        <v/>
      </c>
      <c r="B34">
        <f>IF(Payroll!$E35="","",Payroll!J35&amp;"")</f>
        <v/>
      </c>
      <c r="C34" s="33">
        <f>IF(Payroll!$E35="","",Payroll!K35&amp;"")</f>
        <v/>
      </c>
      <c r="D34" s="25">
        <f>IF(Payroll!$E35="","",Payroll!V35)</f>
        <v/>
      </c>
    </row>
    <row r="35">
      <c r="A35">
        <f>IF(Payroll!$E36="","",Payroll!B36&amp;"")</f>
        <v/>
      </c>
      <c r="B35">
        <f>IF(Payroll!$E36="","",Payroll!J36&amp;"")</f>
        <v/>
      </c>
      <c r="C35" s="33">
        <f>IF(Payroll!$E36="","",Payroll!K36&amp;"")</f>
        <v/>
      </c>
      <c r="D35" s="25">
        <f>IF(Payroll!$E36="","",Payroll!V36)</f>
        <v/>
      </c>
    </row>
    <row r="36">
      <c r="A36">
        <f>IF(Payroll!$E37="","",Payroll!B37&amp;"")</f>
        <v/>
      </c>
      <c r="B36">
        <f>IF(Payroll!$E37="","",Payroll!J37&amp;"")</f>
        <v/>
      </c>
      <c r="C36" s="33">
        <f>IF(Payroll!$E37="","",Payroll!K37&amp;"")</f>
        <v/>
      </c>
      <c r="D36" s="25">
        <f>IF(Payroll!$E37="","",Payroll!V37)</f>
        <v/>
      </c>
    </row>
    <row r="37">
      <c r="A37">
        <f>IF(Payroll!$E38="","",Payroll!B38&amp;"")</f>
        <v/>
      </c>
      <c r="B37">
        <f>IF(Payroll!$E38="","",Payroll!J38&amp;"")</f>
        <v/>
      </c>
      <c r="C37" s="33">
        <f>IF(Payroll!$E38="","",Payroll!K38&amp;"")</f>
        <v/>
      </c>
      <c r="D37" s="25">
        <f>IF(Payroll!$E38="","",Payroll!V38)</f>
        <v/>
      </c>
    </row>
    <row r="38">
      <c r="A38">
        <f>IF(Payroll!$E39="","",Payroll!B39&amp;"")</f>
        <v/>
      </c>
      <c r="B38">
        <f>IF(Payroll!$E39="","",Payroll!J39&amp;"")</f>
        <v/>
      </c>
      <c r="C38" s="33">
        <f>IF(Payroll!$E39="","",Payroll!K39&amp;"")</f>
        <v/>
      </c>
      <c r="D38" s="25">
        <f>IF(Payroll!$E39="","",Payroll!V39)</f>
        <v/>
      </c>
    </row>
    <row r="39">
      <c r="A39">
        <f>IF(Payroll!$E40="","",Payroll!B40&amp;"")</f>
        <v/>
      </c>
      <c r="B39">
        <f>IF(Payroll!$E40="","",Payroll!J40&amp;"")</f>
        <v/>
      </c>
      <c r="C39" s="33">
        <f>IF(Payroll!$E40="","",Payroll!K40&amp;"")</f>
        <v/>
      </c>
      <c r="D39" s="25">
        <f>IF(Payroll!$E40="","",Payroll!V40)</f>
        <v/>
      </c>
    </row>
    <row r="40">
      <c r="A40">
        <f>IF(Payroll!$E41="","",Payroll!B41&amp;"")</f>
        <v/>
      </c>
      <c r="B40">
        <f>IF(Payroll!$E41="","",Payroll!J41&amp;"")</f>
        <v/>
      </c>
      <c r="C40" s="33">
        <f>IF(Payroll!$E41="","",Payroll!K41&amp;"")</f>
        <v/>
      </c>
      <c r="D40" s="25">
        <f>IF(Payroll!$E41="","",Payroll!V41)</f>
        <v/>
      </c>
    </row>
    <row r="41">
      <c r="A41">
        <f>IF(Payroll!$E42="","",Payroll!B42&amp;"")</f>
        <v/>
      </c>
      <c r="B41">
        <f>IF(Payroll!$E42="","",Payroll!J42&amp;"")</f>
        <v/>
      </c>
      <c r="C41" s="33">
        <f>IF(Payroll!$E42="","",Payroll!K42&amp;"")</f>
        <v/>
      </c>
      <c r="D41" s="25">
        <f>IF(Payroll!$E42="","",Payroll!V42)</f>
        <v/>
      </c>
    </row>
    <row r="42">
      <c r="A42">
        <f>IF(Payroll!$E43="","",Payroll!B43&amp;"")</f>
        <v/>
      </c>
      <c r="B42">
        <f>IF(Payroll!$E43="","",Payroll!J43&amp;"")</f>
        <v/>
      </c>
      <c r="C42" s="33">
        <f>IF(Payroll!$E43="","",Payroll!K43&amp;"")</f>
        <v/>
      </c>
      <c r="D42" s="25">
        <f>IF(Payroll!$E43="","",Payroll!V43)</f>
        <v/>
      </c>
    </row>
    <row r="43">
      <c r="A43">
        <f>IF(Payroll!$E44="","",Payroll!B44&amp;"")</f>
        <v/>
      </c>
      <c r="B43">
        <f>IF(Payroll!$E44="","",Payroll!J44&amp;"")</f>
        <v/>
      </c>
      <c r="C43" s="33">
        <f>IF(Payroll!$E44="","",Payroll!K44&amp;"")</f>
        <v/>
      </c>
      <c r="D43" s="25">
        <f>IF(Payroll!$E44="","",Payroll!V44)</f>
        <v/>
      </c>
    </row>
    <row r="44">
      <c r="A44">
        <f>IF(Payroll!$E45="","",Payroll!B45&amp;"")</f>
        <v/>
      </c>
      <c r="B44">
        <f>IF(Payroll!$E45="","",Payroll!J45&amp;"")</f>
        <v/>
      </c>
      <c r="C44" s="33">
        <f>IF(Payroll!$E45="","",Payroll!K45&amp;"")</f>
        <v/>
      </c>
      <c r="D44" s="25">
        <f>IF(Payroll!$E45="","",Payroll!V45)</f>
        <v/>
      </c>
    </row>
    <row r="45">
      <c r="A45">
        <f>IF(Payroll!$E46="","",Payroll!B46&amp;"")</f>
        <v/>
      </c>
      <c r="B45">
        <f>IF(Payroll!$E46="","",Payroll!J46&amp;"")</f>
        <v/>
      </c>
      <c r="C45" s="33">
        <f>IF(Payroll!$E46="","",Payroll!K46&amp;"")</f>
        <v/>
      </c>
      <c r="D45" s="25">
        <f>IF(Payroll!$E46="","",Payroll!V46)</f>
        <v/>
      </c>
    </row>
    <row r="46">
      <c r="A46">
        <f>IF(Payroll!$E47="","",Payroll!B47&amp;"")</f>
        <v/>
      </c>
      <c r="B46">
        <f>IF(Payroll!$E47="","",Payroll!J47&amp;"")</f>
        <v/>
      </c>
      <c r="C46" s="33">
        <f>IF(Payroll!$E47="","",Payroll!K47&amp;"")</f>
        <v/>
      </c>
      <c r="D46" s="25">
        <f>IF(Payroll!$E47="","",Payroll!V47)</f>
        <v/>
      </c>
    </row>
    <row r="47">
      <c r="A47">
        <f>IF(Payroll!$E48="","",Payroll!B48&amp;"")</f>
        <v/>
      </c>
      <c r="B47">
        <f>IF(Payroll!$E48="","",Payroll!J48&amp;"")</f>
        <v/>
      </c>
      <c r="C47" s="33">
        <f>IF(Payroll!$E48="","",Payroll!K48&amp;"")</f>
        <v/>
      </c>
      <c r="D47" s="25">
        <f>IF(Payroll!$E48="","",Payroll!V48)</f>
        <v/>
      </c>
    </row>
    <row r="48">
      <c r="A48">
        <f>IF(Payroll!$E49="","",Payroll!B49&amp;"")</f>
        <v/>
      </c>
      <c r="B48">
        <f>IF(Payroll!$E49="","",Payroll!J49&amp;"")</f>
        <v/>
      </c>
      <c r="C48" s="33">
        <f>IF(Payroll!$E49="","",Payroll!K49&amp;"")</f>
        <v/>
      </c>
      <c r="D48" s="25">
        <f>IF(Payroll!$E49="","",Payroll!V49)</f>
        <v/>
      </c>
    </row>
    <row r="49">
      <c r="A49">
        <f>IF(Payroll!$E50="","",Payroll!B50&amp;"")</f>
        <v/>
      </c>
      <c r="B49">
        <f>IF(Payroll!$E50="","",Payroll!J50&amp;"")</f>
        <v/>
      </c>
      <c r="C49" s="33">
        <f>IF(Payroll!$E50="","",Payroll!K50&amp;"")</f>
        <v/>
      </c>
      <c r="D49" s="25">
        <f>IF(Payroll!$E50="","",Payroll!V50)</f>
        <v/>
      </c>
    </row>
    <row r="50">
      <c r="A50">
        <f>IF(Payroll!$E51="","",Payroll!B51&amp;"")</f>
        <v/>
      </c>
      <c r="B50">
        <f>IF(Payroll!$E51="","",Payroll!J51&amp;"")</f>
        <v/>
      </c>
      <c r="C50" s="33">
        <f>IF(Payroll!$E51="","",Payroll!K51&amp;"")</f>
        <v/>
      </c>
      <c r="D50" s="25">
        <f>IF(Payroll!$E51="","",Payroll!V51)</f>
        <v/>
      </c>
    </row>
    <row r="51">
      <c r="A51">
        <f>IF(Payroll!$E52="","",Payroll!B52&amp;"")</f>
        <v/>
      </c>
      <c r="B51">
        <f>IF(Payroll!$E52="","",Payroll!J52&amp;"")</f>
        <v/>
      </c>
      <c r="C51" s="33">
        <f>IF(Payroll!$E52="","",Payroll!K52&amp;"")</f>
        <v/>
      </c>
      <c r="D51" s="25">
        <f>IF(Payroll!$E52="","",Payroll!V52)</f>
        <v/>
      </c>
    </row>
    <row r="52">
      <c r="A52">
        <f>IF(Payroll!$E53="","",Payroll!B53&amp;"")</f>
        <v/>
      </c>
      <c r="B52">
        <f>IF(Payroll!$E53="","",Payroll!J53&amp;"")</f>
        <v/>
      </c>
      <c r="C52" s="33">
        <f>IF(Payroll!$E53="","",Payroll!K53&amp;"")</f>
        <v/>
      </c>
      <c r="D52" s="25">
        <f>IF(Payroll!$E53="","",Payroll!V53)</f>
        <v/>
      </c>
    </row>
    <row r="53">
      <c r="A53">
        <f>IF(Payroll!$E54="","",Payroll!B54&amp;"")</f>
        <v/>
      </c>
      <c r="B53">
        <f>IF(Payroll!$E54="","",Payroll!J54&amp;"")</f>
        <v/>
      </c>
      <c r="C53" s="33">
        <f>IF(Payroll!$E54="","",Payroll!K54&amp;"")</f>
        <v/>
      </c>
      <c r="D53" s="25">
        <f>IF(Payroll!$E54="","",Payroll!V54)</f>
        <v/>
      </c>
    </row>
    <row r="54">
      <c r="A54">
        <f>IF(Payroll!$E55="","",Payroll!B55&amp;"")</f>
        <v/>
      </c>
      <c r="B54">
        <f>IF(Payroll!$E55="","",Payroll!J55&amp;"")</f>
        <v/>
      </c>
      <c r="C54" s="33">
        <f>IF(Payroll!$E55="","",Payroll!K55&amp;"")</f>
        <v/>
      </c>
      <c r="D54" s="25">
        <f>IF(Payroll!$E55="","",Payroll!V55)</f>
        <v/>
      </c>
    </row>
    <row r="56">
      <c r="C56" s="9" t="inlineStr">
        <is>
          <t>Total</t>
        </is>
      </c>
      <c r="D56" s="24">
        <f>SUM(D5:D54)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4" customWidth="1" min="4" max="4"/>
    <col width="14" customWidth="1" min="5" max="5"/>
    <col width="14" customWidth="1" min="6" max="6"/>
  </cols>
  <sheetData>
    <row r="1">
      <c r="A1" s="5" t="inlineStr">
        <is>
          <t>Pension schedule</t>
        </is>
      </c>
    </row>
    <row r="2">
      <c r="A2" s="6">
        <f>"For "&amp;Settings!B5&amp;". Send each PFA the rows for its members, with the payment."</f>
        <v/>
      </c>
    </row>
    <row r="4">
      <c r="A4" s="20" t="inlineStr">
        <is>
          <t>Staff name</t>
        </is>
      </c>
      <c r="B4" s="20" t="inlineStr">
        <is>
          <t>PFA</t>
        </is>
      </c>
      <c r="C4" s="20" t="inlineStr">
        <is>
          <t>Pension PIN</t>
        </is>
      </c>
      <c r="D4" s="20" t="inlineStr">
        <is>
          <t>Employee 8%</t>
        </is>
      </c>
      <c r="E4" s="20" t="inlineStr">
        <is>
          <t>Employer 10%</t>
        </is>
      </c>
      <c r="F4" s="20" t="inlineStr">
        <is>
          <t>Total</t>
        </is>
      </c>
    </row>
    <row r="5">
      <c r="A5">
        <f>IF(Payroll!$E6="","",Payroll!B6&amp;"")</f>
        <v/>
      </c>
      <c r="B5">
        <f>IF(Payroll!$E6="","",Payroll!L6&amp;"")</f>
        <v/>
      </c>
      <c r="C5" s="33">
        <f>IF(Payroll!$E6="","",Payroll!M6&amp;"")</f>
        <v/>
      </c>
      <c r="D5" s="25">
        <f>IF(Payroll!$E6="","",Payroll!Q6)</f>
        <v/>
      </c>
      <c r="E5" s="25">
        <f>IF(Payroll!$E6="","",Payroll!W6)</f>
        <v/>
      </c>
      <c r="F5" s="25">
        <f>IF(Payroll!$E6="","",D5+E5)</f>
        <v/>
      </c>
    </row>
    <row r="6">
      <c r="A6">
        <f>IF(Payroll!$E7="","",Payroll!B7&amp;"")</f>
        <v/>
      </c>
      <c r="B6">
        <f>IF(Payroll!$E7="","",Payroll!L7&amp;"")</f>
        <v/>
      </c>
      <c r="C6" s="33">
        <f>IF(Payroll!$E7="","",Payroll!M7&amp;"")</f>
        <v/>
      </c>
      <c r="D6" s="25">
        <f>IF(Payroll!$E7="","",Payroll!Q7)</f>
        <v/>
      </c>
      <c r="E6" s="25">
        <f>IF(Payroll!$E7="","",Payroll!W7)</f>
        <v/>
      </c>
      <c r="F6" s="25">
        <f>IF(Payroll!$E7="","",D6+E6)</f>
        <v/>
      </c>
    </row>
    <row r="7">
      <c r="A7">
        <f>IF(Payroll!$E8="","",Payroll!B8&amp;"")</f>
        <v/>
      </c>
      <c r="B7">
        <f>IF(Payroll!$E8="","",Payroll!L8&amp;"")</f>
        <v/>
      </c>
      <c r="C7" s="33">
        <f>IF(Payroll!$E8="","",Payroll!M8&amp;"")</f>
        <v/>
      </c>
      <c r="D7" s="25">
        <f>IF(Payroll!$E8="","",Payroll!Q8)</f>
        <v/>
      </c>
      <c r="E7" s="25">
        <f>IF(Payroll!$E8="","",Payroll!W8)</f>
        <v/>
      </c>
      <c r="F7" s="25">
        <f>IF(Payroll!$E8="","",D7+E7)</f>
        <v/>
      </c>
    </row>
    <row r="8">
      <c r="A8">
        <f>IF(Payroll!$E9="","",Payroll!B9&amp;"")</f>
        <v/>
      </c>
      <c r="B8">
        <f>IF(Payroll!$E9="","",Payroll!L9&amp;"")</f>
        <v/>
      </c>
      <c r="C8" s="33">
        <f>IF(Payroll!$E9="","",Payroll!M9&amp;"")</f>
        <v/>
      </c>
      <c r="D8" s="25">
        <f>IF(Payroll!$E9="","",Payroll!Q9)</f>
        <v/>
      </c>
      <c r="E8" s="25">
        <f>IF(Payroll!$E9="","",Payroll!W9)</f>
        <v/>
      </c>
      <c r="F8" s="25">
        <f>IF(Payroll!$E9="","",D8+E8)</f>
        <v/>
      </c>
    </row>
    <row r="9">
      <c r="A9">
        <f>IF(Payroll!$E10="","",Payroll!B10&amp;"")</f>
        <v/>
      </c>
      <c r="B9">
        <f>IF(Payroll!$E10="","",Payroll!L10&amp;"")</f>
        <v/>
      </c>
      <c r="C9" s="33">
        <f>IF(Payroll!$E10="","",Payroll!M10&amp;"")</f>
        <v/>
      </c>
      <c r="D9" s="25">
        <f>IF(Payroll!$E10="","",Payroll!Q10)</f>
        <v/>
      </c>
      <c r="E9" s="25">
        <f>IF(Payroll!$E10="","",Payroll!W10)</f>
        <v/>
      </c>
      <c r="F9" s="25">
        <f>IF(Payroll!$E10="","",D9+E9)</f>
        <v/>
      </c>
    </row>
    <row r="10">
      <c r="A10">
        <f>IF(Payroll!$E11="","",Payroll!B11&amp;"")</f>
        <v/>
      </c>
      <c r="B10">
        <f>IF(Payroll!$E11="","",Payroll!L11&amp;"")</f>
        <v/>
      </c>
      <c r="C10" s="33">
        <f>IF(Payroll!$E11="","",Payroll!M11&amp;"")</f>
        <v/>
      </c>
      <c r="D10" s="25">
        <f>IF(Payroll!$E11="","",Payroll!Q11)</f>
        <v/>
      </c>
      <c r="E10" s="25">
        <f>IF(Payroll!$E11="","",Payroll!W11)</f>
        <v/>
      </c>
      <c r="F10" s="25">
        <f>IF(Payroll!$E11="","",D10+E10)</f>
        <v/>
      </c>
    </row>
    <row r="11">
      <c r="A11">
        <f>IF(Payroll!$E12="","",Payroll!B12&amp;"")</f>
        <v/>
      </c>
      <c r="B11">
        <f>IF(Payroll!$E12="","",Payroll!L12&amp;"")</f>
        <v/>
      </c>
      <c r="C11" s="33">
        <f>IF(Payroll!$E12="","",Payroll!M12&amp;"")</f>
        <v/>
      </c>
      <c r="D11" s="25">
        <f>IF(Payroll!$E12="","",Payroll!Q12)</f>
        <v/>
      </c>
      <c r="E11" s="25">
        <f>IF(Payroll!$E12="","",Payroll!W12)</f>
        <v/>
      </c>
      <c r="F11" s="25">
        <f>IF(Payroll!$E12="","",D11+E11)</f>
        <v/>
      </c>
    </row>
    <row r="12">
      <c r="A12">
        <f>IF(Payroll!$E13="","",Payroll!B13&amp;"")</f>
        <v/>
      </c>
      <c r="B12">
        <f>IF(Payroll!$E13="","",Payroll!L13&amp;"")</f>
        <v/>
      </c>
      <c r="C12" s="33">
        <f>IF(Payroll!$E13="","",Payroll!M13&amp;"")</f>
        <v/>
      </c>
      <c r="D12" s="25">
        <f>IF(Payroll!$E13="","",Payroll!Q13)</f>
        <v/>
      </c>
      <c r="E12" s="25">
        <f>IF(Payroll!$E13="","",Payroll!W13)</f>
        <v/>
      </c>
      <c r="F12" s="25">
        <f>IF(Payroll!$E13="","",D12+E12)</f>
        <v/>
      </c>
    </row>
    <row r="13">
      <c r="A13">
        <f>IF(Payroll!$E14="","",Payroll!B14&amp;"")</f>
        <v/>
      </c>
      <c r="B13">
        <f>IF(Payroll!$E14="","",Payroll!L14&amp;"")</f>
        <v/>
      </c>
      <c r="C13" s="33">
        <f>IF(Payroll!$E14="","",Payroll!M14&amp;"")</f>
        <v/>
      </c>
      <c r="D13" s="25">
        <f>IF(Payroll!$E14="","",Payroll!Q14)</f>
        <v/>
      </c>
      <c r="E13" s="25">
        <f>IF(Payroll!$E14="","",Payroll!W14)</f>
        <v/>
      </c>
      <c r="F13" s="25">
        <f>IF(Payroll!$E14="","",D13+E13)</f>
        <v/>
      </c>
    </row>
    <row r="14">
      <c r="A14">
        <f>IF(Payroll!$E15="","",Payroll!B15&amp;"")</f>
        <v/>
      </c>
      <c r="B14">
        <f>IF(Payroll!$E15="","",Payroll!L15&amp;"")</f>
        <v/>
      </c>
      <c r="C14" s="33">
        <f>IF(Payroll!$E15="","",Payroll!M15&amp;"")</f>
        <v/>
      </c>
      <c r="D14" s="25">
        <f>IF(Payroll!$E15="","",Payroll!Q15)</f>
        <v/>
      </c>
      <c r="E14" s="25">
        <f>IF(Payroll!$E15="","",Payroll!W15)</f>
        <v/>
      </c>
      <c r="F14" s="25">
        <f>IF(Payroll!$E15="","",D14+E14)</f>
        <v/>
      </c>
    </row>
    <row r="15">
      <c r="A15">
        <f>IF(Payroll!$E16="","",Payroll!B16&amp;"")</f>
        <v/>
      </c>
      <c r="B15">
        <f>IF(Payroll!$E16="","",Payroll!L16&amp;"")</f>
        <v/>
      </c>
      <c r="C15" s="33">
        <f>IF(Payroll!$E16="","",Payroll!M16&amp;"")</f>
        <v/>
      </c>
      <c r="D15" s="25">
        <f>IF(Payroll!$E16="","",Payroll!Q16)</f>
        <v/>
      </c>
      <c r="E15" s="25">
        <f>IF(Payroll!$E16="","",Payroll!W16)</f>
        <v/>
      </c>
      <c r="F15" s="25">
        <f>IF(Payroll!$E16="","",D15+E15)</f>
        <v/>
      </c>
    </row>
    <row r="16">
      <c r="A16">
        <f>IF(Payroll!$E17="","",Payroll!B17&amp;"")</f>
        <v/>
      </c>
      <c r="B16">
        <f>IF(Payroll!$E17="","",Payroll!L17&amp;"")</f>
        <v/>
      </c>
      <c r="C16" s="33">
        <f>IF(Payroll!$E17="","",Payroll!M17&amp;"")</f>
        <v/>
      </c>
      <c r="D16" s="25">
        <f>IF(Payroll!$E17="","",Payroll!Q17)</f>
        <v/>
      </c>
      <c r="E16" s="25">
        <f>IF(Payroll!$E17="","",Payroll!W17)</f>
        <v/>
      </c>
      <c r="F16" s="25">
        <f>IF(Payroll!$E17="","",D16+E16)</f>
        <v/>
      </c>
    </row>
    <row r="17">
      <c r="A17">
        <f>IF(Payroll!$E18="","",Payroll!B18&amp;"")</f>
        <v/>
      </c>
      <c r="B17">
        <f>IF(Payroll!$E18="","",Payroll!L18&amp;"")</f>
        <v/>
      </c>
      <c r="C17" s="33">
        <f>IF(Payroll!$E18="","",Payroll!M18&amp;"")</f>
        <v/>
      </c>
      <c r="D17" s="25">
        <f>IF(Payroll!$E18="","",Payroll!Q18)</f>
        <v/>
      </c>
      <c r="E17" s="25">
        <f>IF(Payroll!$E18="","",Payroll!W18)</f>
        <v/>
      </c>
      <c r="F17" s="25">
        <f>IF(Payroll!$E18="","",D17+E17)</f>
        <v/>
      </c>
    </row>
    <row r="18">
      <c r="A18">
        <f>IF(Payroll!$E19="","",Payroll!B19&amp;"")</f>
        <v/>
      </c>
      <c r="B18">
        <f>IF(Payroll!$E19="","",Payroll!L19&amp;"")</f>
        <v/>
      </c>
      <c r="C18" s="33">
        <f>IF(Payroll!$E19="","",Payroll!M19&amp;"")</f>
        <v/>
      </c>
      <c r="D18" s="25">
        <f>IF(Payroll!$E19="","",Payroll!Q19)</f>
        <v/>
      </c>
      <c r="E18" s="25">
        <f>IF(Payroll!$E19="","",Payroll!W19)</f>
        <v/>
      </c>
      <c r="F18" s="25">
        <f>IF(Payroll!$E19="","",D18+E18)</f>
        <v/>
      </c>
    </row>
    <row r="19">
      <c r="A19">
        <f>IF(Payroll!$E20="","",Payroll!B20&amp;"")</f>
        <v/>
      </c>
      <c r="B19">
        <f>IF(Payroll!$E20="","",Payroll!L20&amp;"")</f>
        <v/>
      </c>
      <c r="C19" s="33">
        <f>IF(Payroll!$E20="","",Payroll!M20&amp;"")</f>
        <v/>
      </c>
      <c r="D19" s="25">
        <f>IF(Payroll!$E20="","",Payroll!Q20)</f>
        <v/>
      </c>
      <c r="E19" s="25">
        <f>IF(Payroll!$E20="","",Payroll!W20)</f>
        <v/>
      </c>
      <c r="F19" s="25">
        <f>IF(Payroll!$E20="","",D19+E19)</f>
        <v/>
      </c>
    </row>
    <row r="20">
      <c r="A20">
        <f>IF(Payroll!$E21="","",Payroll!B21&amp;"")</f>
        <v/>
      </c>
      <c r="B20">
        <f>IF(Payroll!$E21="","",Payroll!L21&amp;"")</f>
        <v/>
      </c>
      <c r="C20" s="33">
        <f>IF(Payroll!$E21="","",Payroll!M21&amp;"")</f>
        <v/>
      </c>
      <c r="D20" s="25">
        <f>IF(Payroll!$E21="","",Payroll!Q21)</f>
        <v/>
      </c>
      <c r="E20" s="25">
        <f>IF(Payroll!$E21="","",Payroll!W21)</f>
        <v/>
      </c>
      <c r="F20" s="25">
        <f>IF(Payroll!$E21="","",D20+E20)</f>
        <v/>
      </c>
    </row>
    <row r="21">
      <c r="A21">
        <f>IF(Payroll!$E22="","",Payroll!B22&amp;"")</f>
        <v/>
      </c>
      <c r="B21">
        <f>IF(Payroll!$E22="","",Payroll!L22&amp;"")</f>
        <v/>
      </c>
      <c r="C21" s="33">
        <f>IF(Payroll!$E22="","",Payroll!M22&amp;"")</f>
        <v/>
      </c>
      <c r="D21" s="25">
        <f>IF(Payroll!$E22="","",Payroll!Q22)</f>
        <v/>
      </c>
      <c r="E21" s="25">
        <f>IF(Payroll!$E22="","",Payroll!W22)</f>
        <v/>
      </c>
      <c r="F21" s="25">
        <f>IF(Payroll!$E22="","",D21+E21)</f>
        <v/>
      </c>
    </row>
    <row r="22">
      <c r="A22">
        <f>IF(Payroll!$E23="","",Payroll!B23&amp;"")</f>
        <v/>
      </c>
      <c r="B22">
        <f>IF(Payroll!$E23="","",Payroll!L23&amp;"")</f>
        <v/>
      </c>
      <c r="C22" s="33">
        <f>IF(Payroll!$E23="","",Payroll!M23&amp;"")</f>
        <v/>
      </c>
      <c r="D22" s="25">
        <f>IF(Payroll!$E23="","",Payroll!Q23)</f>
        <v/>
      </c>
      <c r="E22" s="25">
        <f>IF(Payroll!$E23="","",Payroll!W23)</f>
        <v/>
      </c>
      <c r="F22" s="25">
        <f>IF(Payroll!$E23="","",D22+E22)</f>
        <v/>
      </c>
    </row>
    <row r="23">
      <c r="A23">
        <f>IF(Payroll!$E24="","",Payroll!B24&amp;"")</f>
        <v/>
      </c>
      <c r="B23">
        <f>IF(Payroll!$E24="","",Payroll!L24&amp;"")</f>
        <v/>
      </c>
      <c r="C23" s="33">
        <f>IF(Payroll!$E24="","",Payroll!M24&amp;"")</f>
        <v/>
      </c>
      <c r="D23" s="25">
        <f>IF(Payroll!$E24="","",Payroll!Q24)</f>
        <v/>
      </c>
      <c r="E23" s="25">
        <f>IF(Payroll!$E24="","",Payroll!W24)</f>
        <v/>
      </c>
      <c r="F23" s="25">
        <f>IF(Payroll!$E24="","",D23+E23)</f>
        <v/>
      </c>
    </row>
    <row r="24">
      <c r="A24">
        <f>IF(Payroll!$E25="","",Payroll!B25&amp;"")</f>
        <v/>
      </c>
      <c r="B24">
        <f>IF(Payroll!$E25="","",Payroll!L25&amp;"")</f>
        <v/>
      </c>
      <c r="C24" s="33">
        <f>IF(Payroll!$E25="","",Payroll!M25&amp;"")</f>
        <v/>
      </c>
      <c r="D24" s="25">
        <f>IF(Payroll!$E25="","",Payroll!Q25)</f>
        <v/>
      </c>
      <c r="E24" s="25">
        <f>IF(Payroll!$E25="","",Payroll!W25)</f>
        <v/>
      </c>
      <c r="F24" s="25">
        <f>IF(Payroll!$E25="","",D24+E24)</f>
        <v/>
      </c>
    </row>
    <row r="25">
      <c r="A25">
        <f>IF(Payroll!$E26="","",Payroll!B26&amp;"")</f>
        <v/>
      </c>
      <c r="B25">
        <f>IF(Payroll!$E26="","",Payroll!L26&amp;"")</f>
        <v/>
      </c>
      <c r="C25" s="33">
        <f>IF(Payroll!$E26="","",Payroll!M26&amp;"")</f>
        <v/>
      </c>
      <c r="D25" s="25">
        <f>IF(Payroll!$E26="","",Payroll!Q26)</f>
        <v/>
      </c>
      <c r="E25" s="25">
        <f>IF(Payroll!$E26="","",Payroll!W26)</f>
        <v/>
      </c>
      <c r="F25" s="25">
        <f>IF(Payroll!$E26="","",D25+E25)</f>
        <v/>
      </c>
    </row>
    <row r="26">
      <c r="A26">
        <f>IF(Payroll!$E27="","",Payroll!B27&amp;"")</f>
        <v/>
      </c>
      <c r="B26">
        <f>IF(Payroll!$E27="","",Payroll!L27&amp;"")</f>
        <v/>
      </c>
      <c r="C26" s="33">
        <f>IF(Payroll!$E27="","",Payroll!M27&amp;"")</f>
        <v/>
      </c>
      <c r="D26" s="25">
        <f>IF(Payroll!$E27="","",Payroll!Q27)</f>
        <v/>
      </c>
      <c r="E26" s="25">
        <f>IF(Payroll!$E27="","",Payroll!W27)</f>
        <v/>
      </c>
      <c r="F26" s="25">
        <f>IF(Payroll!$E27="","",D26+E26)</f>
        <v/>
      </c>
    </row>
    <row r="27">
      <c r="A27">
        <f>IF(Payroll!$E28="","",Payroll!B28&amp;"")</f>
        <v/>
      </c>
      <c r="B27">
        <f>IF(Payroll!$E28="","",Payroll!L28&amp;"")</f>
        <v/>
      </c>
      <c r="C27" s="33">
        <f>IF(Payroll!$E28="","",Payroll!M28&amp;"")</f>
        <v/>
      </c>
      <c r="D27" s="25">
        <f>IF(Payroll!$E28="","",Payroll!Q28)</f>
        <v/>
      </c>
      <c r="E27" s="25">
        <f>IF(Payroll!$E28="","",Payroll!W28)</f>
        <v/>
      </c>
      <c r="F27" s="25">
        <f>IF(Payroll!$E28="","",D27+E27)</f>
        <v/>
      </c>
    </row>
    <row r="28">
      <c r="A28">
        <f>IF(Payroll!$E29="","",Payroll!B29&amp;"")</f>
        <v/>
      </c>
      <c r="B28">
        <f>IF(Payroll!$E29="","",Payroll!L29&amp;"")</f>
        <v/>
      </c>
      <c r="C28" s="33">
        <f>IF(Payroll!$E29="","",Payroll!M29&amp;"")</f>
        <v/>
      </c>
      <c r="D28" s="25">
        <f>IF(Payroll!$E29="","",Payroll!Q29)</f>
        <v/>
      </c>
      <c r="E28" s="25">
        <f>IF(Payroll!$E29="","",Payroll!W29)</f>
        <v/>
      </c>
      <c r="F28" s="25">
        <f>IF(Payroll!$E29="","",D28+E28)</f>
        <v/>
      </c>
    </row>
    <row r="29">
      <c r="A29">
        <f>IF(Payroll!$E30="","",Payroll!B30&amp;"")</f>
        <v/>
      </c>
      <c r="B29">
        <f>IF(Payroll!$E30="","",Payroll!L30&amp;"")</f>
        <v/>
      </c>
      <c r="C29" s="33">
        <f>IF(Payroll!$E30="","",Payroll!M30&amp;"")</f>
        <v/>
      </c>
      <c r="D29" s="25">
        <f>IF(Payroll!$E30="","",Payroll!Q30)</f>
        <v/>
      </c>
      <c r="E29" s="25">
        <f>IF(Payroll!$E30="","",Payroll!W30)</f>
        <v/>
      </c>
      <c r="F29" s="25">
        <f>IF(Payroll!$E30="","",D29+E29)</f>
        <v/>
      </c>
    </row>
    <row r="30">
      <c r="A30">
        <f>IF(Payroll!$E31="","",Payroll!B31&amp;"")</f>
        <v/>
      </c>
      <c r="B30">
        <f>IF(Payroll!$E31="","",Payroll!L31&amp;"")</f>
        <v/>
      </c>
      <c r="C30" s="33">
        <f>IF(Payroll!$E31="","",Payroll!M31&amp;"")</f>
        <v/>
      </c>
      <c r="D30" s="25">
        <f>IF(Payroll!$E31="","",Payroll!Q31)</f>
        <v/>
      </c>
      <c r="E30" s="25">
        <f>IF(Payroll!$E31="","",Payroll!W31)</f>
        <v/>
      </c>
      <c r="F30" s="25">
        <f>IF(Payroll!$E31="","",D30+E30)</f>
        <v/>
      </c>
    </row>
    <row r="31">
      <c r="A31">
        <f>IF(Payroll!$E32="","",Payroll!B32&amp;"")</f>
        <v/>
      </c>
      <c r="B31">
        <f>IF(Payroll!$E32="","",Payroll!L32&amp;"")</f>
        <v/>
      </c>
      <c r="C31" s="33">
        <f>IF(Payroll!$E32="","",Payroll!M32&amp;"")</f>
        <v/>
      </c>
      <c r="D31" s="25">
        <f>IF(Payroll!$E32="","",Payroll!Q32)</f>
        <v/>
      </c>
      <c r="E31" s="25">
        <f>IF(Payroll!$E32="","",Payroll!W32)</f>
        <v/>
      </c>
      <c r="F31" s="25">
        <f>IF(Payroll!$E32="","",D31+E31)</f>
        <v/>
      </c>
    </row>
    <row r="32">
      <c r="A32">
        <f>IF(Payroll!$E33="","",Payroll!B33&amp;"")</f>
        <v/>
      </c>
      <c r="B32">
        <f>IF(Payroll!$E33="","",Payroll!L33&amp;"")</f>
        <v/>
      </c>
      <c r="C32" s="33">
        <f>IF(Payroll!$E33="","",Payroll!M33&amp;"")</f>
        <v/>
      </c>
      <c r="D32" s="25">
        <f>IF(Payroll!$E33="","",Payroll!Q33)</f>
        <v/>
      </c>
      <c r="E32" s="25">
        <f>IF(Payroll!$E33="","",Payroll!W33)</f>
        <v/>
      </c>
      <c r="F32" s="25">
        <f>IF(Payroll!$E33="","",D32+E32)</f>
        <v/>
      </c>
    </row>
    <row r="33">
      <c r="A33">
        <f>IF(Payroll!$E34="","",Payroll!B34&amp;"")</f>
        <v/>
      </c>
      <c r="B33">
        <f>IF(Payroll!$E34="","",Payroll!L34&amp;"")</f>
        <v/>
      </c>
      <c r="C33" s="33">
        <f>IF(Payroll!$E34="","",Payroll!M34&amp;"")</f>
        <v/>
      </c>
      <c r="D33" s="25">
        <f>IF(Payroll!$E34="","",Payroll!Q34)</f>
        <v/>
      </c>
      <c r="E33" s="25">
        <f>IF(Payroll!$E34="","",Payroll!W34)</f>
        <v/>
      </c>
      <c r="F33" s="25">
        <f>IF(Payroll!$E34="","",D33+E33)</f>
        <v/>
      </c>
    </row>
    <row r="34">
      <c r="A34">
        <f>IF(Payroll!$E35="","",Payroll!B35&amp;"")</f>
        <v/>
      </c>
      <c r="B34">
        <f>IF(Payroll!$E35="","",Payroll!L35&amp;"")</f>
        <v/>
      </c>
      <c r="C34" s="33">
        <f>IF(Payroll!$E35="","",Payroll!M35&amp;"")</f>
        <v/>
      </c>
      <c r="D34" s="25">
        <f>IF(Payroll!$E35="","",Payroll!Q35)</f>
        <v/>
      </c>
      <c r="E34" s="25">
        <f>IF(Payroll!$E35="","",Payroll!W35)</f>
        <v/>
      </c>
      <c r="F34" s="25">
        <f>IF(Payroll!$E35="","",D34+E34)</f>
        <v/>
      </c>
    </row>
    <row r="35">
      <c r="A35">
        <f>IF(Payroll!$E36="","",Payroll!B36&amp;"")</f>
        <v/>
      </c>
      <c r="B35">
        <f>IF(Payroll!$E36="","",Payroll!L36&amp;"")</f>
        <v/>
      </c>
      <c r="C35" s="33">
        <f>IF(Payroll!$E36="","",Payroll!M36&amp;"")</f>
        <v/>
      </c>
      <c r="D35" s="25">
        <f>IF(Payroll!$E36="","",Payroll!Q36)</f>
        <v/>
      </c>
      <c r="E35" s="25">
        <f>IF(Payroll!$E36="","",Payroll!W36)</f>
        <v/>
      </c>
      <c r="F35" s="25">
        <f>IF(Payroll!$E36="","",D35+E35)</f>
        <v/>
      </c>
    </row>
    <row r="36">
      <c r="A36">
        <f>IF(Payroll!$E37="","",Payroll!B37&amp;"")</f>
        <v/>
      </c>
      <c r="B36">
        <f>IF(Payroll!$E37="","",Payroll!L37&amp;"")</f>
        <v/>
      </c>
      <c r="C36" s="33">
        <f>IF(Payroll!$E37="","",Payroll!M37&amp;"")</f>
        <v/>
      </c>
      <c r="D36" s="25">
        <f>IF(Payroll!$E37="","",Payroll!Q37)</f>
        <v/>
      </c>
      <c r="E36" s="25">
        <f>IF(Payroll!$E37="","",Payroll!W37)</f>
        <v/>
      </c>
      <c r="F36" s="25">
        <f>IF(Payroll!$E37="","",D36+E36)</f>
        <v/>
      </c>
    </row>
    <row r="37">
      <c r="A37">
        <f>IF(Payroll!$E38="","",Payroll!B38&amp;"")</f>
        <v/>
      </c>
      <c r="B37">
        <f>IF(Payroll!$E38="","",Payroll!L38&amp;"")</f>
        <v/>
      </c>
      <c r="C37" s="33">
        <f>IF(Payroll!$E38="","",Payroll!M38&amp;"")</f>
        <v/>
      </c>
      <c r="D37" s="25">
        <f>IF(Payroll!$E38="","",Payroll!Q38)</f>
        <v/>
      </c>
      <c r="E37" s="25">
        <f>IF(Payroll!$E38="","",Payroll!W38)</f>
        <v/>
      </c>
      <c r="F37" s="25">
        <f>IF(Payroll!$E38="","",D37+E37)</f>
        <v/>
      </c>
    </row>
    <row r="38">
      <c r="A38">
        <f>IF(Payroll!$E39="","",Payroll!B39&amp;"")</f>
        <v/>
      </c>
      <c r="B38">
        <f>IF(Payroll!$E39="","",Payroll!L39&amp;"")</f>
        <v/>
      </c>
      <c r="C38" s="33">
        <f>IF(Payroll!$E39="","",Payroll!M39&amp;"")</f>
        <v/>
      </c>
      <c r="D38" s="25">
        <f>IF(Payroll!$E39="","",Payroll!Q39)</f>
        <v/>
      </c>
      <c r="E38" s="25">
        <f>IF(Payroll!$E39="","",Payroll!W39)</f>
        <v/>
      </c>
      <c r="F38" s="25">
        <f>IF(Payroll!$E39="","",D38+E38)</f>
        <v/>
      </c>
    </row>
    <row r="39">
      <c r="A39">
        <f>IF(Payroll!$E40="","",Payroll!B40&amp;"")</f>
        <v/>
      </c>
      <c r="B39">
        <f>IF(Payroll!$E40="","",Payroll!L40&amp;"")</f>
        <v/>
      </c>
      <c r="C39" s="33">
        <f>IF(Payroll!$E40="","",Payroll!M40&amp;"")</f>
        <v/>
      </c>
      <c r="D39" s="25">
        <f>IF(Payroll!$E40="","",Payroll!Q40)</f>
        <v/>
      </c>
      <c r="E39" s="25">
        <f>IF(Payroll!$E40="","",Payroll!W40)</f>
        <v/>
      </c>
      <c r="F39" s="25">
        <f>IF(Payroll!$E40="","",D39+E39)</f>
        <v/>
      </c>
    </row>
    <row r="40">
      <c r="A40">
        <f>IF(Payroll!$E41="","",Payroll!B41&amp;"")</f>
        <v/>
      </c>
      <c r="B40">
        <f>IF(Payroll!$E41="","",Payroll!L41&amp;"")</f>
        <v/>
      </c>
      <c r="C40" s="33">
        <f>IF(Payroll!$E41="","",Payroll!M41&amp;"")</f>
        <v/>
      </c>
      <c r="D40" s="25">
        <f>IF(Payroll!$E41="","",Payroll!Q41)</f>
        <v/>
      </c>
      <c r="E40" s="25">
        <f>IF(Payroll!$E41="","",Payroll!W41)</f>
        <v/>
      </c>
      <c r="F40" s="25">
        <f>IF(Payroll!$E41="","",D40+E40)</f>
        <v/>
      </c>
    </row>
    <row r="41">
      <c r="A41">
        <f>IF(Payroll!$E42="","",Payroll!B42&amp;"")</f>
        <v/>
      </c>
      <c r="B41">
        <f>IF(Payroll!$E42="","",Payroll!L42&amp;"")</f>
        <v/>
      </c>
      <c r="C41" s="33">
        <f>IF(Payroll!$E42="","",Payroll!M42&amp;"")</f>
        <v/>
      </c>
      <c r="D41" s="25">
        <f>IF(Payroll!$E42="","",Payroll!Q42)</f>
        <v/>
      </c>
      <c r="E41" s="25">
        <f>IF(Payroll!$E42="","",Payroll!W42)</f>
        <v/>
      </c>
      <c r="F41" s="25">
        <f>IF(Payroll!$E42="","",D41+E41)</f>
        <v/>
      </c>
    </row>
    <row r="42">
      <c r="A42">
        <f>IF(Payroll!$E43="","",Payroll!B43&amp;"")</f>
        <v/>
      </c>
      <c r="B42">
        <f>IF(Payroll!$E43="","",Payroll!L43&amp;"")</f>
        <v/>
      </c>
      <c r="C42" s="33">
        <f>IF(Payroll!$E43="","",Payroll!M43&amp;"")</f>
        <v/>
      </c>
      <c r="D42" s="25">
        <f>IF(Payroll!$E43="","",Payroll!Q43)</f>
        <v/>
      </c>
      <c r="E42" s="25">
        <f>IF(Payroll!$E43="","",Payroll!W43)</f>
        <v/>
      </c>
      <c r="F42" s="25">
        <f>IF(Payroll!$E43="","",D42+E42)</f>
        <v/>
      </c>
    </row>
    <row r="43">
      <c r="A43">
        <f>IF(Payroll!$E44="","",Payroll!B44&amp;"")</f>
        <v/>
      </c>
      <c r="B43">
        <f>IF(Payroll!$E44="","",Payroll!L44&amp;"")</f>
        <v/>
      </c>
      <c r="C43" s="33">
        <f>IF(Payroll!$E44="","",Payroll!M44&amp;"")</f>
        <v/>
      </c>
      <c r="D43" s="25">
        <f>IF(Payroll!$E44="","",Payroll!Q44)</f>
        <v/>
      </c>
      <c r="E43" s="25">
        <f>IF(Payroll!$E44="","",Payroll!W44)</f>
        <v/>
      </c>
      <c r="F43" s="25">
        <f>IF(Payroll!$E44="","",D43+E43)</f>
        <v/>
      </c>
    </row>
    <row r="44">
      <c r="A44">
        <f>IF(Payroll!$E45="","",Payroll!B45&amp;"")</f>
        <v/>
      </c>
      <c r="B44">
        <f>IF(Payroll!$E45="","",Payroll!L45&amp;"")</f>
        <v/>
      </c>
      <c r="C44" s="33">
        <f>IF(Payroll!$E45="","",Payroll!M45&amp;"")</f>
        <v/>
      </c>
      <c r="D44" s="25">
        <f>IF(Payroll!$E45="","",Payroll!Q45)</f>
        <v/>
      </c>
      <c r="E44" s="25">
        <f>IF(Payroll!$E45="","",Payroll!W45)</f>
        <v/>
      </c>
      <c r="F44" s="25">
        <f>IF(Payroll!$E45="","",D44+E44)</f>
        <v/>
      </c>
    </row>
    <row r="45">
      <c r="A45">
        <f>IF(Payroll!$E46="","",Payroll!B46&amp;"")</f>
        <v/>
      </c>
      <c r="B45">
        <f>IF(Payroll!$E46="","",Payroll!L46&amp;"")</f>
        <v/>
      </c>
      <c r="C45" s="33">
        <f>IF(Payroll!$E46="","",Payroll!M46&amp;"")</f>
        <v/>
      </c>
      <c r="D45" s="25">
        <f>IF(Payroll!$E46="","",Payroll!Q46)</f>
        <v/>
      </c>
      <c r="E45" s="25">
        <f>IF(Payroll!$E46="","",Payroll!W46)</f>
        <v/>
      </c>
      <c r="F45" s="25">
        <f>IF(Payroll!$E46="","",D45+E45)</f>
        <v/>
      </c>
    </row>
    <row r="46">
      <c r="A46">
        <f>IF(Payroll!$E47="","",Payroll!B47&amp;"")</f>
        <v/>
      </c>
      <c r="B46">
        <f>IF(Payroll!$E47="","",Payroll!L47&amp;"")</f>
        <v/>
      </c>
      <c r="C46" s="33">
        <f>IF(Payroll!$E47="","",Payroll!M47&amp;"")</f>
        <v/>
      </c>
      <c r="D46" s="25">
        <f>IF(Payroll!$E47="","",Payroll!Q47)</f>
        <v/>
      </c>
      <c r="E46" s="25">
        <f>IF(Payroll!$E47="","",Payroll!W47)</f>
        <v/>
      </c>
      <c r="F46" s="25">
        <f>IF(Payroll!$E47="","",D46+E46)</f>
        <v/>
      </c>
    </row>
    <row r="47">
      <c r="A47">
        <f>IF(Payroll!$E48="","",Payroll!B48&amp;"")</f>
        <v/>
      </c>
      <c r="B47">
        <f>IF(Payroll!$E48="","",Payroll!L48&amp;"")</f>
        <v/>
      </c>
      <c r="C47" s="33">
        <f>IF(Payroll!$E48="","",Payroll!M48&amp;"")</f>
        <v/>
      </c>
      <c r="D47" s="25">
        <f>IF(Payroll!$E48="","",Payroll!Q48)</f>
        <v/>
      </c>
      <c r="E47" s="25">
        <f>IF(Payroll!$E48="","",Payroll!W48)</f>
        <v/>
      </c>
      <c r="F47" s="25">
        <f>IF(Payroll!$E48="","",D47+E47)</f>
        <v/>
      </c>
    </row>
    <row r="48">
      <c r="A48">
        <f>IF(Payroll!$E49="","",Payroll!B49&amp;"")</f>
        <v/>
      </c>
      <c r="B48">
        <f>IF(Payroll!$E49="","",Payroll!L49&amp;"")</f>
        <v/>
      </c>
      <c r="C48" s="33">
        <f>IF(Payroll!$E49="","",Payroll!M49&amp;"")</f>
        <v/>
      </c>
      <c r="D48" s="25">
        <f>IF(Payroll!$E49="","",Payroll!Q49)</f>
        <v/>
      </c>
      <c r="E48" s="25">
        <f>IF(Payroll!$E49="","",Payroll!W49)</f>
        <v/>
      </c>
      <c r="F48" s="25">
        <f>IF(Payroll!$E49="","",D48+E48)</f>
        <v/>
      </c>
    </row>
    <row r="49">
      <c r="A49">
        <f>IF(Payroll!$E50="","",Payroll!B50&amp;"")</f>
        <v/>
      </c>
      <c r="B49">
        <f>IF(Payroll!$E50="","",Payroll!L50&amp;"")</f>
        <v/>
      </c>
      <c r="C49" s="33">
        <f>IF(Payroll!$E50="","",Payroll!M50&amp;"")</f>
        <v/>
      </c>
      <c r="D49" s="25">
        <f>IF(Payroll!$E50="","",Payroll!Q50)</f>
        <v/>
      </c>
      <c r="E49" s="25">
        <f>IF(Payroll!$E50="","",Payroll!W50)</f>
        <v/>
      </c>
      <c r="F49" s="25">
        <f>IF(Payroll!$E50="","",D49+E49)</f>
        <v/>
      </c>
    </row>
    <row r="50">
      <c r="A50">
        <f>IF(Payroll!$E51="","",Payroll!B51&amp;"")</f>
        <v/>
      </c>
      <c r="B50">
        <f>IF(Payroll!$E51="","",Payroll!L51&amp;"")</f>
        <v/>
      </c>
      <c r="C50" s="33">
        <f>IF(Payroll!$E51="","",Payroll!M51&amp;"")</f>
        <v/>
      </c>
      <c r="D50" s="25">
        <f>IF(Payroll!$E51="","",Payroll!Q51)</f>
        <v/>
      </c>
      <c r="E50" s="25">
        <f>IF(Payroll!$E51="","",Payroll!W51)</f>
        <v/>
      </c>
      <c r="F50" s="25">
        <f>IF(Payroll!$E51="","",D50+E50)</f>
        <v/>
      </c>
    </row>
    <row r="51">
      <c r="A51">
        <f>IF(Payroll!$E52="","",Payroll!B52&amp;"")</f>
        <v/>
      </c>
      <c r="B51">
        <f>IF(Payroll!$E52="","",Payroll!L52&amp;"")</f>
        <v/>
      </c>
      <c r="C51" s="33">
        <f>IF(Payroll!$E52="","",Payroll!M52&amp;"")</f>
        <v/>
      </c>
      <c r="D51" s="25">
        <f>IF(Payroll!$E52="","",Payroll!Q52)</f>
        <v/>
      </c>
      <c r="E51" s="25">
        <f>IF(Payroll!$E52="","",Payroll!W52)</f>
        <v/>
      </c>
      <c r="F51" s="25">
        <f>IF(Payroll!$E52="","",D51+E51)</f>
        <v/>
      </c>
    </row>
    <row r="52">
      <c r="A52">
        <f>IF(Payroll!$E53="","",Payroll!B53&amp;"")</f>
        <v/>
      </c>
      <c r="B52">
        <f>IF(Payroll!$E53="","",Payroll!L53&amp;"")</f>
        <v/>
      </c>
      <c r="C52" s="33">
        <f>IF(Payroll!$E53="","",Payroll!M53&amp;"")</f>
        <v/>
      </c>
      <c r="D52" s="25">
        <f>IF(Payroll!$E53="","",Payroll!Q53)</f>
        <v/>
      </c>
      <c r="E52" s="25">
        <f>IF(Payroll!$E53="","",Payroll!W53)</f>
        <v/>
      </c>
      <c r="F52" s="25">
        <f>IF(Payroll!$E53="","",D52+E52)</f>
        <v/>
      </c>
    </row>
    <row r="53">
      <c r="A53">
        <f>IF(Payroll!$E54="","",Payroll!B54&amp;"")</f>
        <v/>
      </c>
      <c r="B53">
        <f>IF(Payroll!$E54="","",Payroll!L54&amp;"")</f>
        <v/>
      </c>
      <c r="C53" s="33">
        <f>IF(Payroll!$E54="","",Payroll!M54&amp;"")</f>
        <v/>
      </c>
      <c r="D53" s="25">
        <f>IF(Payroll!$E54="","",Payroll!Q54)</f>
        <v/>
      </c>
      <c r="E53" s="25">
        <f>IF(Payroll!$E54="","",Payroll!W54)</f>
        <v/>
      </c>
      <c r="F53" s="25">
        <f>IF(Payroll!$E54="","",D53+E53)</f>
        <v/>
      </c>
    </row>
    <row r="54">
      <c r="A54">
        <f>IF(Payroll!$E55="","",Payroll!B55&amp;"")</f>
        <v/>
      </c>
      <c r="B54">
        <f>IF(Payroll!$E55="","",Payroll!L55&amp;"")</f>
        <v/>
      </c>
      <c r="C54" s="33">
        <f>IF(Payroll!$E55="","",Payroll!M55&amp;"")</f>
        <v/>
      </c>
      <c r="D54" s="25">
        <f>IF(Payroll!$E55="","",Payroll!Q55)</f>
        <v/>
      </c>
      <c r="E54" s="25">
        <f>IF(Payroll!$E55="","",Payroll!W55)</f>
        <v/>
      </c>
      <c r="F54" s="25">
        <f>IF(Payroll!$E55="","",D54+E54)</f>
        <v/>
      </c>
    </row>
    <row r="56">
      <c r="C56" s="9" t="inlineStr">
        <is>
          <t>Total</t>
        </is>
      </c>
      <c r="D56" s="24">
        <f>SUM(D5:D54)</f>
        <v/>
      </c>
      <c r="E56" s="24">
        <f>SUM(E5:E54)</f>
        <v/>
      </c>
      <c r="F56" s="24">
        <f>SUM(F5:F54)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2026-10-20T03:29:11Z</dcterms:created>
  <dcterms:modified xsi:type="dcterms:W3CDTF">2026-10-20T03:29:11Z</dcterms:modified>
</cp:coreProperties>
</file>